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per sito" sheetId="2" r:id="rId1"/>
  </sheets>
  <definedNames>
    <definedName name="_xlnm._FilterDatabase" localSheetId="0" hidden="1">'per sito'!$B$13:$U$13</definedName>
    <definedName name="_xlnm.Print_Area" localSheetId="0">'per sito'!$A$4:$V$13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5" i="2"/>
  <c r="S66"/>
  <c r="S67"/>
  <c r="S54"/>
  <c r="S55"/>
  <c r="S56"/>
  <c r="S57"/>
  <c r="S58"/>
  <c r="S59"/>
  <c r="S60"/>
  <c r="S61"/>
  <c r="S62"/>
  <c r="S63"/>
  <c r="S64"/>
  <c r="S45"/>
  <c r="S46"/>
  <c r="S47"/>
  <c r="S48"/>
  <c r="S49"/>
  <c r="S50"/>
  <c r="S51"/>
  <c r="S52"/>
  <c r="S53"/>
  <c r="S32"/>
  <c r="S33"/>
  <c r="S34"/>
  <c r="S35"/>
  <c r="S36"/>
  <c r="S37"/>
  <c r="S38"/>
  <c r="S39"/>
  <c r="S40"/>
  <c r="S41"/>
  <c r="S42"/>
  <c r="S43"/>
  <c r="S44"/>
  <c r="S18"/>
  <c r="S19"/>
  <c r="S20"/>
  <c r="S21"/>
  <c r="S22"/>
  <c r="S23"/>
  <c r="S24"/>
  <c r="S25"/>
  <c r="S26"/>
  <c r="S27"/>
  <c r="S28"/>
  <c r="S29"/>
  <c r="S30"/>
  <c r="S31"/>
  <c r="S15"/>
  <c r="S16"/>
  <c r="S17"/>
  <c r="S7"/>
  <c r="S8"/>
  <c r="S9"/>
  <c r="S10"/>
  <c r="S11"/>
  <c r="S12"/>
  <c r="S13"/>
  <c r="S14"/>
  <c r="S6"/>
  <c r="K82"/>
  <c r="M82"/>
  <c r="R58"/>
  <c r="R48"/>
  <c r="R6"/>
  <c r="R46"/>
  <c r="P46"/>
  <c r="R29"/>
  <c r="P16"/>
  <c r="N24"/>
  <c r="K24" s="1"/>
  <c r="R25"/>
  <c r="R12"/>
  <c r="N26"/>
  <c r="O26" s="1"/>
  <c r="N32"/>
  <c r="O32" s="1"/>
  <c r="N31"/>
  <c r="K31" s="1"/>
  <c r="N33"/>
  <c r="O33" s="1"/>
  <c r="N27"/>
  <c r="K27" s="1"/>
  <c r="N25"/>
  <c r="K25" s="1"/>
  <c r="N65"/>
  <c r="O65" s="1"/>
  <c r="N57"/>
  <c r="O57" s="1"/>
  <c r="N61"/>
  <c r="O61" s="1"/>
  <c r="N67"/>
  <c r="O67" s="1"/>
  <c r="N34"/>
  <c r="K34" s="1"/>
  <c r="N56"/>
  <c r="K56" s="1"/>
  <c r="N62"/>
  <c r="K62" s="1"/>
  <c r="N63"/>
  <c r="K63" s="1"/>
  <c r="P64"/>
  <c r="N64"/>
  <c r="K64" s="1"/>
  <c r="K26" l="1"/>
  <c r="O24"/>
  <c r="O31"/>
  <c r="K33"/>
  <c r="K32"/>
  <c r="O56"/>
  <c r="O64"/>
  <c r="K67"/>
  <c r="O27"/>
  <c r="O63"/>
  <c r="O62"/>
  <c r="K61"/>
  <c r="K57"/>
  <c r="K65"/>
  <c r="O34"/>
  <c r="O25"/>
  <c r="N66" l="1"/>
  <c r="N60"/>
  <c r="K60" s="1"/>
  <c r="R60"/>
  <c r="N59"/>
  <c r="O59" s="1"/>
  <c r="P58"/>
  <c r="N58"/>
  <c r="O58" s="1"/>
  <c r="N55"/>
  <c r="K55" s="1"/>
  <c r="N54"/>
  <c r="K54" s="1"/>
  <c r="N53"/>
  <c r="O53" s="1"/>
  <c r="N52"/>
  <c r="K52" s="1"/>
  <c r="N51"/>
  <c r="K51" s="1"/>
  <c r="N49"/>
  <c r="O49" s="1"/>
  <c r="N50"/>
  <c r="O50" s="1"/>
  <c r="P48"/>
  <c r="N48"/>
  <c r="K48" s="1"/>
  <c r="N47"/>
  <c r="K47" s="1"/>
  <c r="N46"/>
  <c r="K46" s="1"/>
  <c r="N45"/>
  <c r="K45" s="1"/>
  <c r="N44"/>
  <c r="O44" s="1"/>
  <c r="N43"/>
  <c r="K43" s="1"/>
  <c r="N42"/>
  <c r="O42" s="1"/>
  <c r="R68" l="1"/>
  <c r="K66"/>
  <c r="O66"/>
  <c r="O60"/>
  <c r="K59"/>
  <c r="O45"/>
  <c r="O52"/>
  <c r="O51"/>
  <c r="K42"/>
  <c r="O48"/>
  <c r="O43"/>
  <c r="O47"/>
  <c r="K53"/>
  <c r="O46"/>
  <c r="O55"/>
  <c r="K44"/>
  <c r="O54"/>
  <c r="K58"/>
  <c r="K49"/>
  <c r="K50"/>
  <c r="N41"/>
  <c r="O41" s="1"/>
  <c r="T59" l="1"/>
  <c r="J82"/>
  <c r="T64"/>
  <c r="T51"/>
  <c r="T41"/>
  <c r="T30"/>
  <c r="T24"/>
  <c r="T11"/>
  <c r="T22"/>
  <c r="T63"/>
  <c r="T55"/>
  <c r="T45"/>
  <c r="T34"/>
  <c r="T23"/>
  <c r="T15"/>
  <c r="T66"/>
  <c r="T26"/>
  <c r="T14"/>
  <c r="T49"/>
  <c r="T38"/>
  <c r="T33"/>
  <c r="T28"/>
  <c r="T20"/>
  <c r="T8"/>
  <c r="T67"/>
  <c r="T18"/>
  <c r="T65"/>
  <c r="T53"/>
  <c r="T47"/>
  <c r="T42"/>
  <c r="T37"/>
  <c r="T31"/>
  <c r="T27"/>
  <c r="T17"/>
  <c r="T12"/>
  <c r="T7"/>
  <c r="T16"/>
  <c r="T58"/>
  <c r="T62"/>
  <c r="T40"/>
  <c r="T25"/>
  <c r="T39"/>
  <c r="T52"/>
  <c r="T6"/>
  <c r="T10"/>
  <c r="T44"/>
  <c r="T19"/>
  <c r="T50"/>
  <c r="T21"/>
  <c r="T35"/>
  <c r="T48"/>
  <c r="T57"/>
  <c r="T32"/>
  <c r="T13"/>
  <c r="T9"/>
  <c r="T54"/>
  <c r="T61"/>
  <c r="T56"/>
  <c r="T46"/>
  <c r="T36"/>
  <c r="T29"/>
  <c r="T43"/>
  <c r="T60"/>
  <c r="K41"/>
  <c r="L82" l="1"/>
  <c r="N40"/>
  <c r="O40" s="1"/>
  <c r="N39"/>
  <c r="K39" s="1"/>
  <c r="N37"/>
  <c r="K37" s="1"/>
  <c r="N36"/>
  <c r="O36" s="1"/>
  <c r="N35"/>
  <c r="K35" s="1"/>
  <c r="N38"/>
  <c r="K38" s="1"/>
  <c r="N30"/>
  <c r="K30" s="1"/>
  <c r="P29"/>
  <c r="N29"/>
  <c r="K29" s="1"/>
  <c r="N28"/>
  <c r="K28" s="1"/>
  <c r="P20"/>
  <c r="N20"/>
  <c r="K20" s="1"/>
  <c r="P19"/>
  <c r="N19"/>
  <c r="K19" s="1"/>
  <c r="N21"/>
  <c r="K21" s="1"/>
  <c r="N23"/>
  <c r="K23" s="1"/>
  <c r="N22"/>
  <c r="K22" s="1"/>
  <c r="N16"/>
  <c r="K16" s="1"/>
  <c r="N17"/>
  <c r="K17" s="1"/>
  <c r="O17" l="1"/>
  <c r="O28"/>
  <c r="O39"/>
  <c r="O23"/>
  <c r="O29"/>
  <c r="O35"/>
  <c r="O37"/>
  <c r="O30"/>
  <c r="O38"/>
  <c r="K40"/>
  <c r="O22"/>
  <c r="O16"/>
  <c r="K36"/>
  <c r="O20"/>
  <c r="O19"/>
  <c r="O21"/>
  <c r="N15"/>
  <c r="O15" s="1"/>
  <c r="N14" l="1"/>
  <c r="O14" s="1"/>
  <c r="N12" l="1"/>
  <c r="N6"/>
  <c r="K6" s="1"/>
  <c r="N18"/>
  <c r="O18" s="1"/>
  <c r="K14"/>
  <c r="K15"/>
  <c r="N11"/>
  <c r="O11" s="1"/>
  <c r="K12" l="1"/>
  <c r="O12"/>
  <c r="K11"/>
  <c r="O6"/>
  <c r="K18"/>
  <c r="N10"/>
  <c r="N9"/>
  <c r="N8"/>
  <c r="N7"/>
  <c r="O7" s="1"/>
  <c r="K10" l="1"/>
  <c r="O10"/>
  <c r="K9"/>
  <c r="O9"/>
  <c r="K8"/>
  <c r="O8"/>
  <c r="K7"/>
  <c r="N13" l="1"/>
  <c r="K13" l="1"/>
  <c r="O13"/>
</calcChain>
</file>

<file path=xl/sharedStrings.xml><?xml version="1.0" encoding="utf-8"?>
<sst xmlns="http://schemas.openxmlformats.org/spreadsheetml/2006/main" count="446" uniqueCount="339">
  <si>
    <t>N°</t>
  </si>
  <si>
    <t>COGNOME</t>
  </si>
  <si>
    <t>NOME</t>
  </si>
  <si>
    <t>PROT</t>
  </si>
  <si>
    <t>A</t>
  </si>
  <si>
    <t>Mensilità da liquidare</t>
  </si>
  <si>
    <t>CANONE ANNUALE</t>
  </si>
  <si>
    <t>INCIDENZA</t>
  </si>
  <si>
    <t>C.F.</t>
  </si>
  <si>
    <t>INDIRIZZO</t>
  </si>
  <si>
    <t>DEL</t>
  </si>
  <si>
    <t>REDDITO ISEE</t>
  </si>
  <si>
    <t>SNSMRL74A20B354L</t>
  </si>
  <si>
    <t>VALENTINA</t>
  </si>
  <si>
    <t>BOLDRINI</t>
  </si>
  <si>
    <t>BLDVNT85H59E281G</t>
  </si>
  <si>
    <t>CANONE SOPPORTABILE</t>
  </si>
  <si>
    <t>AMMONTARE CONTRIBUTO</t>
  </si>
  <si>
    <t>CADDEO</t>
  </si>
  <si>
    <t>VALENTINO</t>
  </si>
  <si>
    <t>OLLA</t>
  </si>
  <si>
    <t>FABRIZIO</t>
  </si>
  <si>
    <t>GIUSEPPE</t>
  </si>
  <si>
    <t>RUBIU</t>
  </si>
  <si>
    <t>SERENA</t>
  </si>
  <si>
    <t>ABIS</t>
  </si>
  <si>
    <t>ARGIOLAS</t>
  </si>
  <si>
    <t>ASUNIS</t>
  </si>
  <si>
    <t>LEGGE  N° 431/98  art. 11 – FONDO NAZIONALE PER L’ASSEGNAZIONE DEI CONTRIBUTI  DEI CANONI DI LOCAZIONE 2022 
 GRADUATORIA 2022</t>
  </si>
  <si>
    <t>Fascia A (ISEE 13659,88)</t>
  </si>
  <si>
    <t>Fascia COVID (ISEE 35000,00)</t>
  </si>
  <si>
    <t>Fascia B                                       (ISEE 14573,00)</t>
  </si>
  <si>
    <t>GIOVANNA</t>
  </si>
  <si>
    <t>PZZA LAVORATORI 4</t>
  </si>
  <si>
    <t>BSAGNN45H63D323R</t>
  </si>
  <si>
    <t xml:space="preserve">MARCELLO </t>
  </si>
  <si>
    <t>VIA TRENTO, 38A</t>
  </si>
  <si>
    <t>RGLMCL77D26B354M</t>
  </si>
  <si>
    <t>IBAN</t>
  </si>
  <si>
    <t>IT61Z 07601 0480000 1014569725</t>
  </si>
  <si>
    <t>IT86G 03069 04859 1000 00003387</t>
  </si>
  <si>
    <t>VIA G.BATTISTI, 15C</t>
  </si>
  <si>
    <t>LLOFRZ70S01L219B</t>
  </si>
  <si>
    <t>IT19E 0200844 031000 104048778</t>
  </si>
  <si>
    <t>VIA EMILIO LUSSU , 1D</t>
  </si>
  <si>
    <t>RBUSRN82B48B354A</t>
  </si>
  <si>
    <t>IT86S 07601 048000 0007417358</t>
  </si>
  <si>
    <t>VIA MONTI, 24</t>
  </si>
  <si>
    <t>RBUGPP79P10B819S</t>
  </si>
  <si>
    <t>IT29T 03069 43880 1000 00001283</t>
  </si>
  <si>
    <t>VIA MURGIONI,13</t>
  </si>
  <si>
    <t>CDDVNT80P27B354I</t>
  </si>
  <si>
    <t>IT66T 02008 43881 000 421117114</t>
  </si>
  <si>
    <t>VIA PETRARCA, 14</t>
  </si>
  <si>
    <t>IT49Y 360081051 38237910 537911</t>
  </si>
  <si>
    <t>CSO REPUBBLICA 238</t>
  </si>
  <si>
    <t>IT90C 07601 048000 00054853718</t>
  </si>
  <si>
    <t xml:space="preserve">LOI </t>
  </si>
  <si>
    <t>LOIVLR86S14B354S</t>
  </si>
  <si>
    <t>LAAROUSSINE</t>
  </si>
  <si>
    <t>FATNA</t>
  </si>
  <si>
    <t>VIA SANJUST, 51</t>
  </si>
  <si>
    <t>LRSFTN71D46Z330P</t>
  </si>
  <si>
    <t>IT18U 36081 05138 2237 82623787</t>
  </si>
  <si>
    <t xml:space="preserve">FARRIS </t>
  </si>
  <si>
    <t>MAURIZIO</t>
  </si>
  <si>
    <t xml:space="preserve">VIA E.LUSSU, 44 </t>
  </si>
  <si>
    <t>FRRMRZ73C10F333C</t>
  </si>
  <si>
    <t>IT 92D 01015 4388 0000070250928</t>
  </si>
  <si>
    <t xml:space="preserve">BOI </t>
  </si>
  <si>
    <t>ANNALISA</t>
  </si>
  <si>
    <t>BOINLS72C42B354T</t>
  </si>
  <si>
    <t xml:space="preserve">VIA NAPOLI </t>
  </si>
  <si>
    <t>IT34J 01015 4388 00000 70172088</t>
  </si>
  <si>
    <t xml:space="preserve">RUGGERI </t>
  </si>
  <si>
    <t>MARINELLA</t>
  </si>
  <si>
    <t>VIA LUCIANO LAMA, 22</t>
  </si>
  <si>
    <t>RGGMNL54R65F983B</t>
  </si>
  <si>
    <t>RDC (QUOTA DESTINATA AL CANONE)</t>
  </si>
  <si>
    <t>SANNA</t>
  </si>
  <si>
    <t>STEFANIA</t>
  </si>
  <si>
    <t>VIA VENEZIA, 8</t>
  </si>
  <si>
    <t>SNNSFN71L67H355K</t>
  </si>
  <si>
    <t>IT39K 03058 0160 410032 0304549</t>
  </si>
  <si>
    <t xml:space="preserve">FOIS </t>
  </si>
  <si>
    <t>SIMONA</t>
  </si>
  <si>
    <t>VIA IS CAMPUS, 33</t>
  </si>
  <si>
    <t>FSOSMN83L58B354H</t>
  </si>
  <si>
    <t>IT65X 36081 051382 77228977234</t>
  </si>
  <si>
    <t>MOFIZ</t>
  </si>
  <si>
    <t>SALIM</t>
  </si>
  <si>
    <t>VIA E.LUSSU, 21</t>
  </si>
  <si>
    <t>MFZSLM80A01Z249Z</t>
  </si>
  <si>
    <t>IT13P 36081 0513 89392 63439265</t>
  </si>
  <si>
    <t>RACHELE</t>
  </si>
  <si>
    <t>LIANA</t>
  </si>
  <si>
    <t>VIA E. ZUDDAS, 3/C</t>
  </si>
  <si>
    <t>RCHLNI77P58B354J</t>
  </si>
  <si>
    <t>IT86O 36081 05138 251581 051590</t>
  </si>
  <si>
    <t>MELIS</t>
  </si>
  <si>
    <t>SARA</t>
  </si>
  <si>
    <t>VIA M.PIOVELLA 13</t>
  </si>
  <si>
    <t>MLSSRA88R65B354N</t>
  </si>
  <si>
    <t>IT31R 07601 048000 01003444856</t>
  </si>
  <si>
    <t>IT70V 03069 43880 10000000 1756</t>
  </si>
  <si>
    <t xml:space="preserve">PILUDU </t>
  </si>
  <si>
    <t>LUCIA</t>
  </si>
  <si>
    <t>PLDLCU55C44A071X</t>
  </si>
  <si>
    <t>IT87Q 360810 513822 0984820993</t>
  </si>
  <si>
    <t>BONVECCHI</t>
  </si>
  <si>
    <t>MARIELA MARTA</t>
  </si>
  <si>
    <t>VIA JERZU, 7</t>
  </si>
  <si>
    <t>BNVMLM85B62Z600X</t>
  </si>
  <si>
    <t>IT55H03069 04856 10000000 2712</t>
  </si>
  <si>
    <t xml:space="preserve">SOLINAS </t>
  </si>
  <si>
    <t>MARIA VALERIA</t>
  </si>
  <si>
    <t>VIA DEI PISANI, 13</t>
  </si>
  <si>
    <t>SLNMVL88H45B354A</t>
  </si>
  <si>
    <t>IT57M 03474 01605 0011260358</t>
  </si>
  <si>
    <t xml:space="preserve">MANZO </t>
  </si>
  <si>
    <t>VIA BELLINI</t>
  </si>
  <si>
    <t>MNZSFN68E42D323C</t>
  </si>
  <si>
    <t>IT23H 01015 4388 00000000 11557</t>
  </si>
  <si>
    <t xml:space="preserve">GHIANI </t>
  </si>
  <si>
    <t>MATTEO</t>
  </si>
  <si>
    <t>GHNMTT90P27B354W</t>
  </si>
  <si>
    <t>IT34Q030694388010000000 1462</t>
  </si>
  <si>
    <t xml:space="preserve">KOLOMIYETS </t>
  </si>
  <si>
    <t>VIALE EUROPA, 16</t>
  </si>
  <si>
    <t>KLMVNT73E51Z138Q</t>
  </si>
  <si>
    <t>IT91M0306904860100000006007</t>
  </si>
  <si>
    <t xml:space="preserve">SCANO </t>
  </si>
  <si>
    <t>CHIARA</t>
  </si>
  <si>
    <t>VIA SANJUST, 31A</t>
  </si>
  <si>
    <t>SCNCHR84S61B354D</t>
  </si>
  <si>
    <t>IT09M0339512900052313835830</t>
  </si>
  <si>
    <t>DESSI</t>
  </si>
  <si>
    <t>SABRINA</t>
  </si>
  <si>
    <t>VIA ALAGON</t>
  </si>
  <si>
    <t>DSSSRN73C51D323V</t>
  </si>
  <si>
    <t>IT31K0200843881000104306463</t>
  </si>
  <si>
    <t xml:space="preserve">MORICIO </t>
  </si>
  <si>
    <t>CSO REPUBBLICA 87</t>
  </si>
  <si>
    <t>MRCVNT92S59B354B</t>
  </si>
  <si>
    <t xml:space="preserve">PICCIAU </t>
  </si>
  <si>
    <t>FRANCESCO</t>
  </si>
  <si>
    <t>VIA G.BENEDETTA</t>
  </si>
  <si>
    <t>PCCFNC51S20B354K</t>
  </si>
  <si>
    <t>IT85C0760104800001061279830</t>
  </si>
  <si>
    <t>IT50M0306904859100000003206</t>
  </si>
  <si>
    <t xml:space="preserve">DESSI </t>
  </si>
  <si>
    <t>DEBORA</t>
  </si>
  <si>
    <t xml:space="preserve">VIA SANJUST, 51 </t>
  </si>
  <si>
    <t>DSSDBR72B55D323J</t>
  </si>
  <si>
    <t>IT80G0760104800001047283302</t>
  </si>
  <si>
    <t>MANCA</t>
  </si>
  <si>
    <t>CLAUDIA</t>
  </si>
  <si>
    <t>VIA U.FOSCOLO, 85B</t>
  </si>
  <si>
    <t>MNCCLD88L46B354N</t>
  </si>
  <si>
    <t>IT98I0200843881000106304671</t>
  </si>
  <si>
    <t>PALA</t>
  </si>
  <si>
    <t>PAOLO</t>
  </si>
  <si>
    <t>VIA S.MICHELE, 8</t>
  </si>
  <si>
    <t>PLAPLA73D20D323F</t>
  </si>
  <si>
    <t>IT63O0567617295IB0000509375</t>
  </si>
  <si>
    <t xml:space="preserve">ALTEA </t>
  </si>
  <si>
    <t>PIERINA</t>
  </si>
  <si>
    <t>VIA ALAGON, 18</t>
  </si>
  <si>
    <t>LTAPRN38B66D323L</t>
  </si>
  <si>
    <t>NN HA SCRITTO IBAN</t>
  </si>
  <si>
    <t>MURGIA</t>
  </si>
  <si>
    <t>MASSIMO</t>
  </si>
  <si>
    <t>VIA S.LUCIA, 26</t>
  </si>
  <si>
    <t>MRGMSM75C11G113Y</t>
  </si>
  <si>
    <t xml:space="preserve">IT98D3608138204916104924 (LALLAI PAOLA) </t>
  </si>
  <si>
    <t>CESINO</t>
  </si>
  <si>
    <t>VICO II TRENTO, 2</t>
  </si>
  <si>
    <t>IT53D0310401625000000159290</t>
  </si>
  <si>
    <t>CNSGPP55E23I452A</t>
  </si>
  <si>
    <t>BATTAGLIA</t>
  </si>
  <si>
    <t>VIA S.MARIA, 68</t>
  </si>
  <si>
    <t>BTTGNN66L43H163Y</t>
  </si>
  <si>
    <t>PINTUS</t>
  </si>
  <si>
    <t>MARIANGELA</t>
  </si>
  <si>
    <t>VICO III TRENTO, 1</t>
  </si>
  <si>
    <t>PNTMNG66A48B354F</t>
  </si>
  <si>
    <t>IT40D0760104800001056056680</t>
  </si>
  <si>
    <t>IT82Q3608105138278004178017</t>
  </si>
  <si>
    <t>CORDA</t>
  </si>
  <si>
    <t>ANGELICA</t>
  </si>
  <si>
    <t>VIA DEI LAVORATORI 17</t>
  </si>
  <si>
    <t>CRNDLC97C43B354K</t>
  </si>
  <si>
    <t>B</t>
  </si>
  <si>
    <t>IT41N0101586231000070743637</t>
  </si>
  <si>
    <t>SCANU</t>
  </si>
  <si>
    <t>MIRIANA</t>
  </si>
  <si>
    <t>VIA MANZONI, 10</t>
  </si>
  <si>
    <t>SCNMRN93L49B354M</t>
  </si>
  <si>
    <t>IT35T0101586231000070644558</t>
  </si>
  <si>
    <t xml:space="preserve">SCIONI </t>
  </si>
  <si>
    <t>FABIANA</t>
  </si>
  <si>
    <t>VIA C.NIVOLA, 14</t>
  </si>
  <si>
    <t>SCNFBN79P59B354Z</t>
  </si>
  <si>
    <t>IT36V0760104800000094025046</t>
  </si>
  <si>
    <t xml:space="preserve">FARCI </t>
  </si>
  <si>
    <t>IGNAZINA</t>
  </si>
  <si>
    <t>VIA VOLTA, 5</t>
  </si>
  <si>
    <t>FRCGZN73L71B354A</t>
  </si>
  <si>
    <t>IT84A0101543880000070321181</t>
  </si>
  <si>
    <t>M.ASSUNTA</t>
  </si>
  <si>
    <t>VIA N.SAURO, 14D</t>
  </si>
  <si>
    <t>SNNMSS61M53D323W</t>
  </si>
  <si>
    <t>IT38N3608105138233507833514</t>
  </si>
  <si>
    <t xml:space="preserve">ARESTI </t>
  </si>
  <si>
    <t>RAFFAELE</t>
  </si>
  <si>
    <t>VIA CAGLIARI, 23</t>
  </si>
  <si>
    <t>RSTRFL53R04E281B</t>
  </si>
  <si>
    <t>IT11Z030694388010000000002</t>
  </si>
  <si>
    <t>NICOLA</t>
  </si>
  <si>
    <t>VIA CANDIDO MANCA, 8</t>
  </si>
  <si>
    <t>PLANCL99H30B354N</t>
  </si>
  <si>
    <t>IT67U0200843881000105422714</t>
  </si>
  <si>
    <t>SERRA</t>
  </si>
  <si>
    <t>TERESINA</t>
  </si>
  <si>
    <t>VIA MARCONI, 53</t>
  </si>
  <si>
    <t>SRRTSN42L58G122D</t>
  </si>
  <si>
    <t>IT14A0200843881000420064426</t>
  </si>
  <si>
    <t xml:space="preserve">USAI </t>
  </si>
  <si>
    <t>SIMONE</t>
  </si>
  <si>
    <t>VIALE DANTE, 23</t>
  </si>
  <si>
    <t>SUASMN92B03B354E</t>
  </si>
  <si>
    <t>IT02V0200843881000420060528</t>
  </si>
  <si>
    <t>LOCCI</t>
  </si>
  <si>
    <t>DANICA</t>
  </si>
  <si>
    <t>VIA ROMA, 90</t>
  </si>
  <si>
    <t>LCCDNC71T44B354Z</t>
  </si>
  <si>
    <t>IT56M360810513820283340238</t>
  </si>
  <si>
    <t>DESOGUS</t>
  </si>
  <si>
    <t>IGNAZIO</t>
  </si>
  <si>
    <t>VIA LIBERTA', 17</t>
  </si>
  <si>
    <t>DSGGNZ39S23F271P</t>
  </si>
  <si>
    <t>IT81T3608105138220620320634</t>
  </si>
  <si>
    <t>LUANA</t>
  </si>
  <si>
    <t>VIA INDIPENDENZA, 10</t>
  </si>
  <si>
    <t>MLSLNU81E66B354I</t>
  </si>
  <si>
    <t>IT65C3608105138206306006321</t>
  </si>
  <si>
    <t xml:space="preserve">SERVENTI </t>
  </si>
  <si>
    <t>SALVATORE</t>
  </si>
  <si>
    <t>VICO IV REPUBBLICA, 9</t>
  </si>
  <si>
    <t>SRVSVT75A13B354J</t>
  </si>
  <si>
    <t>IT97H0760104800001027503604</t>
  </si>
  <si>
    <t>EMANUELA</t>
  </si>
  <si>
    <t>SLNMNL49R63D323O</t>
  </si>
  <si>
    <t xml:space="preserve">ABIS </t>
  </si>
  <si>
    <t>ROBERTO</t>
  </si>
  <si>
    <t>BSARRT69P12B354O</t>
  </si>
  <si>
    <t>AGUS</t>
  </si>
  <si>
    <t>ROSSANA</t>
  </si>
  <si>
    <t>IT74G3509105139222893922903</t>
  </si>
  <si>
    <t>GSARSN61L65B354H</t>
  </si>
  <si>
    <t>VIA ALAGON, 54</t>
  </si>
  <si>
    <t xml:space="preserve">ARGIOLAS </t>
  </si>
  <si>
    <t>VIA SERGIO ATZENI, 69</t>
  </si>
  <si>
    <t>RGLSMN83E49B354P</t>
  </si>
  <si>
    <t>IT59P0760104800000095497533</t>
  </si>
  <si>
    <t>SANDRO</t>
  </si>
  <si>
    <t>SCNSDR93B18B354M</t>
  </si>
  <si>
    <t>ATZERI</t>
  </si>
  <si>
    <t>VIA MANNU 136</t>
  </si>
  <si>
    <t>TZRVNT79T66B354I</t>
  </si>
  <si>
    <t>IT74Z0306904852100000002411</t>
  </si>
  <si>
    <t xml:space="preserve">CARBONI </t>
  </si>
  <si>
    <t>STEFANO</t>
  </si>
  <si>
    <t>CRBSFN85R10B354S</t>
  </si>
  <si>
    <t xml:space="preserve">CARIA </t>
  </si>
  <si>
    <t>MONICA</t>
  </si>
  <si>
    <t>CRAMNC82E70B354N</t>
  </si>
  <si>
    <t>IT65G0760104800000059426163</t>
  </si>
  <si>
    <t>FRANCESCA</t>
  </si>
  <si>
    <t>VIA TRIESTE, 76A</t>
  </si>
  <si>
    <t>CRDPNC84T56I624R</t>
  </si>
  <si>
    <t>IT24A3608105138229095029096</t>
  </si>
  <si>
    <t xml:space="preserve">IMPERA </t>
  </si>
  <si>
    <t>JESSICA</t>
  </si>
  <si>
    <t>VIA DEI MONTI, 19</t>
  </si>
  <si>
    <t>MPRJSC86P60B354R</t>
  </si>
  <si>
    <t>IT12X07601105138272983472948</t>
  </si>
  <si>
    <t xml:space="preserve">MEDDA </t>
  </si>
  <si>
    <t>MDDGPP86E23B354N</t>
  </si>
  <si>
    <t xml:space="preserve">VIA . MEUCCI, 12 </t>
  </si>
  <si>
    <t>IT43E0760104800001021211873</t>
  </si>
  <si>
    <t>VALERIO 3887926113</t>
  </si>
  <si>
    <t>GIULIA</t>
  </si>
  <si>
    <t>VIA L.LAMA, 22</t>
  </si>
  <si>
    <t>MRGGGLI85D52B354B</t>
  </si>
  <si>
    <t>IT78N0306904855100000005205</t>
  </si>
  <si>
    <t>PERRA</t>
  </si>
  <si>
    <t>CARLA</t>
  </si>
  <si>
    <t>VIA CAGLIARI, 3B</t>
  </si>
  <si>
    <t>PRRCRL82P46B354K</t>
  </si>
  <si>
    <t>PINNA</t>
  </si>
  <si>
    <t xml:space="preserve">RAFFAELLA </t>
  </si>
  <si>
    <t>PNNRRL76A61B354Z</t>
  </si>
  <si>
    <t>PIRAS</t>
  </si>
  <si>
    <t>CINZIA</t>
  </si>
  <si>
    <t>PRSCNZ79L62B354M</t>
  </si>
  <si>
    <t>VIA TOSCANINI, 16</t>
  </si>
  <si>
    <t>IT84T 07601 02000 000092203959</t>
  </si>
  <si>
    <t>CONTRIBUTO REGIONALE + ECONOMIE</t>
  </si>
  <si>
    <t xml:space="preserve">SECCI </t>
  </si>
  <si>
    <t>MELISSA</t>
  </si>
  <si>
    <t>VIA ITALIA, 3</t>
  </si>
  <si>
    <t>SCCMSS84S50Z110Z</t>
  </si>
  <si>
    <t>TONARELLI</t>
  </si>
  <si>
    <t>ANGELO</t>
  </si>
  <si>
    <t>TNRNGL75D14E903P</t>
  </si>
  <si>
    <t>IT88J0760104800001036928818</t>
  </si>
  <si>
    <t>BACCOLI</t>
  </si>
  <si>
    <t>MASSIMILIANO</t>
  </si>
  <si>
    <t>BCCMSM68A05I699D</t>
  </si>
  <si>
    <t>CRDMSM78C22I734J</t>
  </si>
  <si>
    <t>SOUFIANE</t>
  </si>
  <si>
    <t>HMIMADY</t>
  </si>
  <si>
    <t>VIA CAGLIARI, 62</t>
  </si>
  <si>
    <t>HMMSFN94L09Z330V</t>
  </si>
  <si>
    <t>IT03H3608105138297251697259</t>
  </si>
  <si>
    <t>IT09B3677222 3000 EM0007988</t>
  </si>
  <si>
    <t>VICO III TRENTO, 8</t>
  </si>
  <si>
    <t xml:space="preserve">MAURELIO </t>
  </si>
  <si>
    <t xml:space="preserve">CONTRIBUTO AMMISSIBILE ANNUO CALCOLATO </t>
  </si>
  <si>
    <t>FASCIA A</t>
  </si>
  <si>
    <t>FASCIA B</t>
  </si>
  <si>
    <t xml:space="preserve">contributo ammissibile </t>
  </si>
  <si>
    <t>da erogare</t>
  </si>
  <si>
    <t>contributo ammissibile</t>
  </si>
  <si>
    <t xml:space="preserve">NON AMMESSA </t>
  </si>
  <si>
    <t>NON AMMESSO</t>
  </si>
  <si>
    <t>GRADUATORIA DEFINITIVA</t>
  </si>
  <si>
    <t xml:space="preserve">CONTRIBUTO DA EROGARE 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</si>
</sst>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[$€-2]\ * #,##0.00_-;\-[$€-2]\ * #,##0.00_-;_-[$€-2]\ * &quot;-&quot;??_-"/>
  </numFmts>
  <fonts count="15">
    <font>
      <sz val="11"/>
      <name val="Times New Roman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1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9" fontId="7" fillId="3" borderId="8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9" fontId="7" fillId="0" borderId="2" xfId="3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5" fontId="7" fillId="4" borderId="5" xfId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center" vertical="center" wrapText="1"/>
    </xf>
    <xf numFmtId="9" fontId="7" fillId="3" borderId="10" xfId="0" applyNumberFormat="1" applyFont="1" applyFill="1" applyBorder="1" applyAlignment="1">
      <alignment horizontal="center" vertical="center" wrapText="1"/>
    </xf>
    <xf numFmtId="9" fontId="10" fillId="3" borderId="11" xfId="0" applyNumberFormat="1" applyFont="1" applyFill="1" applyBorder="1" applyAlignment="1">
      <alignment horizontal="center" vertical="center" wrapText="1"/>
    </xf>
    <xf numFmtId="164" fontId="7" fillId="0" borderId="9" xfId="2" applyFont="1" applyFill="1" applyBorder="1" applyAlignment="1">
      <alignment horizontal="center" vertical="center"/>
    </xf>
    <xf numFmtId="4" fontId="7" fillId="5" borderId="12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vertical="top" wrapText="1"/>
    </xf>
    <xf numFmtId="9" fontId="7" fillId="3" borderId="15" xfId="0" applyNumberFormat="1" applyFont="1" applyFill="1" applyBorder="1" applyAlignment="1">
      <alignment horizontal="center" vertical="center" wrapText="1"/>
    </xf>
    <xf numFmtId="9" fontId="10" fillId="3" borderId="15" xfId="0" applyNumberFormat="1" applyFont="1" applyFill="1" applyBorder="1" applyAlignment="1">
      <alignment horizontal="center" vertical="center" wrapText="1"/>
    </xf>
    <xf numFmtId="2" fontId="6" fillId="4" borderId="16" xfId="0" applyNumberFormat="1" applyFont="1" applyFill="1" applyBorder="1" applyAlignment="1">
      <alignment horizontal="center" vertical="center" wrapText="1"/>
    </xf>
    <xf numFmtId="9" fontId="8" fillId="3" borderId="1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11" fillId="4" borderId="5" xfId="0" applyNumberFormat="1" applyFont="1" applyFill="1" applyBorder="1" applyAlignment="1">
      <alignment horizontal="center" vertical="center" wrapText="1"/>
    </xf>
    <xf numFmtId="9" fontId="10" fillId="0" borderId="2" xfId="3" applyFont="1" applyFill="1" applyBorder="1" applyAlignment="1">
      <alignment horizontal="center" vertical="center"/>
    </xf>
    <xf numFmtId="164" fontId="10" fillId="4" borderId="9" xfId="2" applyFont="1" applyFill="1" applyBorder="1" applyAlignment="1">
      <alignment horizontal="center" vertical="center"/>
    </xf>
    <xf numFmtId="165" fontId="10" fillId="4" borderId="5" xfId="1" applyFont="1" applyFill="1" applyBorder="1" applyAlignment="1">
      <alignment horizontal="center" vertical="center"/>
    </xf>
    <xf numFmtId="2" fontId="11" fillId="4" borderId="16" xfId="0" applyNumberFormat="1" applyFont="1" applyFill="1" applyBorder="1" applyAlignment="1">
      <alignment horizontal="center" vertical="center" wrapText="1"/>
    </xf>
    <xf numFmtId="164" fontId="10" fillId="0" borderId="9" xfId="2" applyFont="1" applyFill="1" applyBorder="1" applyAlignment="1">
      <alignment horizontal="center" vertical="center"/>
    </xf>
    <xf numFmtId="9" fontId="2" fillId="6" borderId="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top" wrapText="1"/>
    </xf>
    <xf numFmtId="14" fontId="9" fillId="7" borderId="2" xfId="0" applyNumberFormat="1" applyFont="1" applyFill="1" applyBorder="1" applyAlignment="1">
      <alignment horizontal="center" vertical="top" wrapText="1"/>
    </xf>
    <xf numFmtId="0" fontId="9" fillId="7" borderId="2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9" fontId="10" fillId="8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4" fontId="9" fillId="4" borderId="2" xfId="0" applyNumberFormat="1" applyFont="1" applyFill="1" applyBorder="1" applyAlignment="1">
      <alignment horizontal="left" vertical="top" wrapText="1"/>
    </xf>
    <xf numFmtId="2" fontId="9" fillId="4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2" fontId="6" fillId="9" borderId="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9" fontId="2" fillId="10" borderId="1" xfId="0" applyNumberFormat="1" applyFont="1" applyFill="1" applyBorder="1" applyAlignment="1">
      <alignment horizontal="center" vertical="center" wrapText="1"/>
    </xf>
    <xf numFmtId="9" fontId="2" fillId="12" borderId="1" xfId="0" applyNumberFormat="1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vertical="top" wrapText="1"/>
    </xf>
    <xf numFmtId="0" fontId="9" fillId="11" borderId="1" xfId="0" applyFont="1" applyFill="1" applyBorder="1" applyAlignment="1">
      <alignment vertical="top" wrapText="1"/>
    </xf>
    <xf numFmtId="14" fontId="9" fillId="11" borderId="2" xfId="0" applyNumberFormat="1" applyFont="1" applyFill="1" applyBorder="1" applyAlignment="1">
      <alignment horizontal="center" vertical="top" wrapText="1"/>
    </xf>
    <xf numFmtId="2" fontId="13" fillId="4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">
    <cellStyle name="Euro" xfId="1"/>
    <cellStyle name="Migliaia" xfId="2" builtinId="3"/>
    <cellStyle name="Normale" xfId="0" builtinId="0"/>
    <cellStyle name="Percentuale" xfId="3" builtinId="5"/>
  </cellStyles>
  <dxfs count="0"/>
  <tableStyles count="0" defaultTableStyle="TableStyleMedium9" defaultPivotStyle="PivotStyleLight16"/>
  <colors>
    <mruColors>
      <color rgb="FF1F497D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86"/>
  <sheetViews>
    <sheetView tabSelected="1" zoomScale="90" zoomScaleNormal="90" workbookViewId="0">
      <pane ySplit="3" topLeftCell="A4" activePane="bottomLeft" state="frozen"/>
      <selection pane="bottomLeft" activeCell="AA75" sqref="AA75"/>
    </sheetView>
  </sheetViews>
  <sheetFormatPr defaultColWidth="9.140625" defaultRowHeight="15"/>
  <cols>
    <col min="1" max="1" width="6.42578125" style="6" customWidth="1"/>
    <col min="2" max="2" width="9.5703125" style="2" customWidth="1"/>
    <col min="3" max="3" width="15.85546875" style="2" bestFit="1" customWidth="1"/>
    <col min="4" max="4" width="19.7109375" style="2" hidden="1" customWidth="1"/>
    <col min="5" max="5" width="24.5703125" style="2" hidden="1" customWidth="1"/>
    <col min="6" max="6" width="30.140625" style="2" hidden="1" customWidth="1"/>
    <col min="7" max="7" width="25.28515625" style="2" hidden="1" customWidth="1"/>
    <col min="8" max="8" width="20.28515625" style="4" hidden="1" customWidth="1"/>
    <col min="9" max="9" width="17.5703125" style="1" hidden="1" customWidth="1"/>
    <col min="10" max="10" width="21.5703125" style="1" hidden="1" customWidth="1"/>
    <col min="11" max="11" width="18.5703125" style="1" hidden="1" customWidth="1"/>
    <col min="12" max="13" width="16.7109375" style="1" hidden="1" customWidth="1"/>
    <col min="14" max="14" width="22.140625" style="1" hidden="1" customWidth="1"/>
    <col min="15" max="16" width="23.28515625" style="1" hidden="1" customWidth="1"/>
    <col min="17" max="19" width="18.5703125" style="1" hidden="1" customWidth="1"/>
    <col min="20" max="20" width="34.140625" style="1" customWidth="1"/>
    <col min="21" max="21" width="7.7109375" style="1" hidden="1" customWidth="1"/>
    <col min="22" max="22" width="9.140625" style="2" customWidth="1"/>
    <col min="23" max="23" width="5.140625" style="2" customWidth="1"/>
    <col min="24" max="29" width="9.140625" style="2" customWidth="1"/>
    <col min="30" max="16384" width="9.140625" style="2"/>
  </cols>
  <sheetData>
    <row r="2" spans="1:82">
      <c r="A2" s="83" t="s">
        <v>337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82" ht="15.75" thickBot="1"/>
    <row r="4" spans="1:82" s="3" customFormat="1" ht="110.45" customHeight="1" thickBot="1">
      <c r="A4" s="84" t="s">
        <v>28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86"/>
      <c r="T4" s="86"/>
      <c r="U4" s="86"/>
    </row>
    <row r="5" spans="1:82" ht="90" customHeight="1" thickBot="1">
      <c r="A5" s="8" t="s">
        <v>0</v>
      </c>
      <c r="B5" s="16" t="s">
        <v>3</v>
      </c>
      <c r="C5" s="9" t="s">
        <v>10</v>
      </c>
      <c r="D5" s="9" t="s">
        <v>1</v>
      </c>
      <c r="E5" s="10" t="s">
        <v>2</v>
      </c>
      <c r="F5" s="10" t="s">
        <v>9</v>
      </c>
      <c r="G5" s="10" t="s">
        <v>8</v>
      </c>
      <c r="H5" s="11" t="s">
        <v>29</v>
      </c>
      <c r="I5" s="12" t="s">
        <v>31</v>
      </c>
      <c r="J5" s="12" t="s">
        <v>30</v>
      </c>
      <c r="K5" s="23" t="s">
        <v>7</v>
      </c>
      <c r="L5" s="29" t="s">
        <v>11</v>
      </c>
      <c r="M5" s="13" t="s">
        <v>6</v>
      </c>
      <c r="N5" s="24" t="s">
        <v>16</v>
      </c>
      <c r="O5" s="30" t="s">
        <v>17</v>
      </c>
      <c r="P5" s="56" t="s">
        <v>78</v>
      </c>
      <c r="Q5" s="32" t="s">
        <v>5</v>
      </c>
      <c r="R5" s="47" t="s">
        <v>329</v>
      </c>
      <c r="S5" s="73" t="s">
        <v>308</v>
      </c>
      <c r="T5" s="74" t="s">
        <v>338</v>
      </c>
      <c r="U5" s="33" t="s">
        <v>38</v>
      </c>
    </row>
    <row r="6" spans="1:82" s="5" customFormat="1" ht="24.95" customHeight="1">
      <c r="A6" s="14">
        <v>1</v>
      </c>
      <c r="B6" s="21">
        <v>20364</v>
      </c>
      <c r="C6" s="27">
        <v>44846</v>
      </c>
      <c r="D6" s="28" t="s">
        <v>14</v>
      </c>
      <c r="E6" s="17" t="s">
        <v>13</v>
      </c>
      <c r="F6" s="17" t="s">
        <v>55</v>
      </c>
      <c r="G6" s="17" t="s">
        <v>15</v>
      </c>
      <c r="H6" s="37" t="s">
        <v>4</v>
      </c>
      <c r="I6" s="38"/>
      <c r="J6" s="39"/>
      <c r="K6" s="42">
        <f t="shared" ref="K6" si="0">M6/N6</f>
        <v>5.7733016870870477</v>
      </c>
      <c r="L6" s="43">
        <v>6681</v>
      </c>
      <c r="M6" s="44">
        <v>5400</v>
      </c>
      <c r="N6" s="34">
        <f t="shared" ref="N6" si="1">L6*14%</f>
        <v>935.34000000000015</v>
      </c>
      <c r="O6" s="41">
        <f t="shared" ref="O6" si="2">M6-N6</f>
        <v>4464.66</v>
      </c>
      <c r="P6" s="45"/>
      <c r="Q6" s="45">
        <v>10</v>
      </c>
      <c r="R6" s="45">
        <f>3098.74/12*10</f>
        <v>2582.2833333333328</v>
      </c>
      <c r="S6" s="78">
        <f>101882.27+2317.25+4611.26</f>
        <v>108810.78</v>
      </c>
      <c r="T6" s="45">
        <f>S6*R6/R68</f>
        <v>1718.5820042875005</v>
      </c>
      <c r="U6" s="40" t="s">
        <v>56</v>
      </c>
      <c r="V6" s="87"/>
      <c r="W6" s="88"/>
      <c r="X6" s="88"/>
      <c r="Y6" s="88"/>
    </row>
    <row r="7" spans="1:82" s="5" customFormat="1" ht="24.95" customHeight="1">
      <c r="A7" s="14">
        <v>2</v>
      </c>
      <c r="B7" s="21">
        <v>20530</v>
      </c>
      <c r="C7" s="27">
        <v>44848</v>
      </c>
      <c r="D7" s="28" t="s">
        <v>26</v>
      </c>
      <c r="E7" s="17" t="s">
        <v>35</v>
      </c>
      <c r="F7" s="17" t="s">
        <v>36</v>
      </c>
      <c r="G7" s="17" t="s">
        <v>37</v>
      </c>
      <c r="H7" s="37" t="s">
        <v>4</v>
      </c>
      <c r="I7" s="38"/>
      <c r="J7" s="39"/>
      <c r="K7" s="42">
        <f t="shared" ref="K7:K57" si="3">M7/N7</f>
        <v>4.1557434105493538</v>
      </c>
      <c r="L7" s="43">
        <v>9900.24</v>
      </c>
      <c r="M7" s="44">
        <v>5760</v>
      </c>
      <c r="N7" s="34">
        <f t="shared" ref="N7:N17" si="4">L7*14%</f>
        <v>1386.0336000000002</v>
      </c>
      <c r="O7" s="41">
        <f t="shared" ref="O7:O17" si="5">M7-N7</f>
        <v>4373.9663999999993</v>
      </c>
      <c r="P7" s="45"/>
      <c r="Q7" s="45">
        <v>12</v>
      </c>
      <c r="R7" s="45">
        <v>3098.74</v>
      </c>
      <c r="S7" s="78">
        <f t="shared" ref="S7:S67" si="6">101882.27+2317.25+4611.26</f>
        <v>108810.78</v>
      </c>
      <c r="T7" s="45">
        <f>S7*R7/R68</f>
        <v>2062.2984051450007</v>
      </c>
      <c r="U7" s="40" t="s">
        <v>40</v>
      </c>
      <c r="V7" s="87"/>
      <c r="W7" s="88"/>
      <c r="X7" s="88"/>
      <c r="Y7" s="88"/>
    </row>
    <row r="8" spans="1:82" s="5" customFormat="1" ht="24.95" customHeight="1">
      <c r="A8" s="14">
        <v>3</v>
      </c>
      <c r="B8" s="21">
        <v>20529</v>
      </c>
      <c r="C8" s="27">
        <v>44848</v>
      </c>
      <c r="D8" s="28" t="s">
        <v>20</v>
      </c>
      <c r="E8" s="17" t="s">
        <v>21</v>
      </c>
      <c r="F8" s="17" t="s">
        <v>41</v>
      </c>
      <c r="G8" s="17" t="s">
        <v>42</v>
      </c>
      <c r="H8" s="37" t="s">
        <v>4</v>
      </c>
      <c r="I8" s="38"/>
      <c r="J8" s="39"/>
      <c r="K8" s="42">
        <f t="shared" si="3"/>
        <v>13.206860523813436</v>
      </c>
      <c r="L8" s="43">
        <v>2920.56</v>
      </c>
      <c r="M8" s="44">
        <v>5400</v>
      </c>
      <c r="N8" s="34">
        <f t="shared" si="4"/>
        <v>408.87840000000006</v>
      </c>
      <c r="O8" s="41">
        <f t="shared" si="5"/>
        <v>4991.1216000000004</v>
      </c>
      <c r="P8" s="45"/>
      <c r="Q8" s="45">
        <v>12</v>
      </c>
      <c r="R8" s="45">
        <v>3098.74</v>
      </c>
      <c r="S8" s="78">
        <f t="shared" si="6"/>
        <v>108810.78</v>
      </c>
      <c r="T8" s="45">
        <f>S8*R8/R68</f>
        <v>2062.2984051450007</v>
      </c>
      <c r="U8" s="40" t="s">
        <v>43</v>
      </c>
      <c r="V8" s="87"/>
      <c r="W8" s="88"/>
      <c r="X8" s="88"/>
      <c r="Y8" s="88"/>
    </row>
    <row r="9" spans="1:82" s="5" customFormat="1" ht="24.95" customHeight="1">
      <c r="A9" s="14">
        <v>4</v>
      </c>
      <c r="B9" s="21">
        <v>20629</v>
      </c>
      <c r="C9" s="27">
        <v>44851</v>
      </c>
      <c r="D9" s="28" t="s">
        <v>23</v>
      </c>
      <c r="E9" s="17" t="s">
        <v>24</v>
      </c>
      <c r="F9" s="17" t="s">
        <v>44</v>
      </c>
      <c r="G9" s="17" t="s">
        <v>45</v>
      </c>
      <c r="H9" s="37" t="s">
        <v>4</v>
      </c>
      <c r="I9" s="38"/>
      <c r="J9" s="39"/>
      <c r="K9" s="42">
        <f t="shared" si="3"/>
        <v>3.0709005684620814</v>
      </c>
      <c r="L9" s="43">
        <v>11164.71</v>
      </c>
      <c r="M9" s="44">
        <v>4800</v>
      </c>
      <c r="N9" s="34">
        <f t="shared" si="4"/>
        <v>1563.0594000000001</v>
      </c>
      <c r="O9" s="41">
        <f t="shared" si="5"/>
        <v>3236.9405999999999</v>
      </c>
      <c r="P9" s="45"/>
      <c r="Q9" s="45">
        <v>12</v>
      </c>
      <c r="R9" s="45">
        <v>3098.74</v>
      </c>
      <c r="S9" s="78">
        <f t="shared" si="6"/>
        <v>108810.78</v>
      </c>
      <c r="T9" s="45">
        <f>S9*R9/R68</f>
        <v>2062.2984051450007</v>
      </c>
      <c r="U9" s="40" t="s">
        <v>46</v>
      </c>
      <c r="V9" s="87"/>
      <c r="W9" s="88"/>
      <c r="X9" s="88"/>
    </row>
    <row r="10" spans="1:82" s="5" customFormat="1" ht="24.95" customHeight="1">
      <c r="A10" s="14">
        <v>5</v>
      </c>
      <c r="B10" s="21">
        <v>20627</v>
      </c>
      <c r="C10" s="27">
        <v>44851</v>
      </c>
      <c r="D10" s="28" t="s">
        <v>23</v>
      </c>
      <c r="E10" s="17" t="s">
        <v>22</v>
      </c>
      <c r="F10" s="17" t="s">
        <v>47</v>
      </c>
      <c r="G10" s="17" t="s">
        <v>48</v>
      </c>
      <c r="H10" s="37" t="s">
        <v>4</v>
      </c>
      <c r="I10" s="38"/>
      <c r="J10" s="39"/>
      <c r="K10" s="42">
        <f t="shared" si="3"/>
        <v>11.693108520329686</v>
      </c>
      <c r="L10" s="43">
        <v>2932.13</v>
      </c>
      <c r="M10" s="44">
        <v>4800</v>
      </c>
      <c r="N10" s="34">
        <f t="shared" si="4"/>
        <v>410.49820000000005</v>
      </c>
      <c r="O10" s="41">
        <f t="shared" si="5"/>
        <v>4389.5018</v>
      </c>
      <c r="P10" s="45"/>
      <c r="Q10" s="45">
        <v>12</v>
      </c>
      <c r="R10" s="45">
        <v>3098.74</v>
      </c>
      <c r="S10" s="78">
        <f t="shared" si="6"/>
        <v>108810.78</v>
      </c>
      <c r="T10" s="45">
        <f>S10*R10/R68</f>
        <v>2062.2984051450007</v>
      </c>
      <c r="U10" s="40" t="s">
        <v>49</v>
      </c>
      <c r="V10" s="60"/>
      <c r="W10" s="61"/>
      <c r="X10" s="61"/>
      <c r="Y10" s="57"/>
      <c r="Z10" s="57"/>
      <c r="AA10" s="57"/>
    </row>
    <row r="11" spans="1:82" s="5" customFormat="1" ht="24.95" customHeight="1">
      <c r="A11" s="14">
        <v>6</v>
      </c>
      <c r="B11" s="21">
        <v>20602</v>
      </c>
      <c r="C11" s="27">
        <v>44851</v>
      </c>
      <c r="D11" s="28" t="s">
        <v>18</v>
      </c>
      <c r="E11" s="17" t="s">
        <v>19</v>
      </c>
      <c r="F11" s="17" t="s">
        <v>50</v>
      </c>
      <c r="G11" s="17" t="s">
        <v>51</v>
      </c>
      <c r="H11" s="37" t="s">
        <v>4</v>
      </c>
      <c r="I11" s="38"/>
      <c r="J11" s="39"/>
      <c r="K11" s="42">
        <f t="shared" si="3"/>
        <v>10.147569335804377</v>
      </c>
      <c r="L11" s="43">
        <v>4223.3900000000003</v>
      </c>
      <c r="M11" s="44">
        <v>6000</v>
      </c>
      <c r="N11" s="34">
        <f t="shared" si="4"/>
        <v>591.27460000000008</v>
      </c>
      <c r="O11" s="41">
        <f t="shared" si="5"/>
        <v>5408.7254000000003</v>
      </c>
      <c r="P11" s="45"/>
      <c r="Q11" s="45">
        <v>12</v>
      </c>
      <c r="R11" s="45">
        <v>3098.74</v>
      </c>
      <c r="S11" s="78">
        <f t="shared" si="6"/>
        <v>108810.78</v>
      </c>
      <c r="T11" s="45">
        <f>S11*R11/R68</f>
        <v>2062.2984051450007</v>
      </c>
      <c r="U11" s="40" t="s">
        <v>52</v>
      </c>
      <c r="V11" s="87"/>
      <c r="W11" s="88"/>
      <c r="X11" s="88"/>
      <c r="Y11" s="88"/>
    </row>
    <row r="12" spans="1:82" s="5" customFormat="1" ht="24.95" customHeight="1">
      <c r="A12" s="14">
        <v>7</v>
      </c>
      <c r="B12" s="21">
        <v>20687</v>
      </c>
      <c r="C12" s="27">
        <v>44851</v>
      </c>
      <c r="D12" s="28" t="s">
        <v>57</v>
      </c>
      <c r="E12" s="17" t="s">
        <v>291</v>
      </c>
      <c r="F12" s="17" t="s">
        <v>327</v>
      </c>
      <c r="G12" s="17" t="s">
        <v>58</v>
      </c>
      <c r="H12" s="37" t="s">
        <v>4</v>
      </c>
      <c r="I12" s="38"/>
      <c r="J12" s="39"/>
      <c r="K12" s="42">
        <f t="shared" si="3"/>
        <v>20.813623462630083</v>
      </c>
      <c r="L12" s="43">
        <v>2265</v>
      </c>
      <c r="M12" s="44">
        <v>6600</v>
      </c>
      <c r="N12" s="34">
        <f t="shared" si="4"/>
        <v>317.10000000000002</v>
      </c>
      <c r="O12" s="41">
        <f t="shared" si="5"/>
        <v>6282.9</v>
      </c>
      <c r="P12" s="45"/>
      <c r="Q12" s="45">
        <v>3</v>
      </c>
      <c r="R12" s="69">
        <f>3098.74/12*3</f>
        <v>774.68499999999995</v>
      </c>
      <c r="S12" s="78">
        <f t="shared" si="6"/>
        <v>108810.78</v>
      </c>
      <c r="T12" s="45">
        <f>S12*R12/R68</f>
        <v>515.57460128625019</v>
      </c>
      <c r="U12" s="40" t="s">
        <v>326</v>
      </c>
      <c r="V12" s="64"/>
      <c r="W12" s="79"/>
    </row>
    <row r="13" spans="1:82" s="5" customFormat="1" ht="24.95" customHeight="1">
      <c r="A13" s="14">
        <v>8</v>
      </c>
      <c r="B13" s="21">
        <v>20774</v>
      </c>
      <c r="C13" s="27">
        <v>44852</v>
      </c>
      <c r="D13" s="28" t="s">
        <v>25</v>
      </c>
      <c r="E13" s="17" t="s">
        <v>32</v>
      </c>
      <c r="F13" s="17" t="s">
        <v>33</v>
      </c>
      <c r="G13" s="17" t="s">
        <v>34</v>
      </c>
      <c r="H13" s="37" t="s">
        <v>4</v>
      </c>
      <c r="I13" s="38"/>
      <c r="J13" s="39"/>
      <c r="K13" s="42">
        <f t="shared" si="3"/>
        <v>4.0622884224779954</v>
      </c>
      <c r="L13" s="46">
        <v>7385</v>
      </c>
      <c r="M13" s="44">
        <v>4200</v>
      </c>
      <c r="N13" s="34">
        <f t="shared" si="4"/>
        <v>1033.9000000000001</v>
      </c>
      <c r="O13" s="41">
        <f t="shared" si="5"/>
        <v>3166.1</v>
      </c>
      <c r="P13" s="45"/>
      <c r="Q13" s="45">
        <v>12</v>
      </c>
      <c r="R13" s="45">
        <v>3098.74</v>
      </c>
      <c r="S13" s="78">
        <f t="shared" si="6"/>
        <v>108810.78</v>
      </c>
      <c r="T13" s="45">
        <f>S13*R13/R68</f>
        <v>2062.2984051450007</v>
      </c>
      <c r="U13" s="40" t="s">
        <v>39</v>
      </c>
      <c r="V13" s="87"/>
      <c r="W13" s="88"/>
      <c r="X13" s="88"/>
      <c r="Y13" s="88"/>
    </row>
    <row r="14" spans="1:82" s="7" customFormat="1" ht="24.95" customHeight="1">
      <c r="A14" s="14">
        <v>9</v>
      </c>
      <c r="B14" s="21">
        <v>20827</v>
      </c>
      <c r="C14" s="27">
        <v>44852</v>
      </c>
      <c r="D14" s="28" t="s">
        <v>59</v>
      </c>
      <c r="E14" s="17" t="s">
        <v>60</v>
      </c>
      <c r="F14" s="17" t="s">
        <v>61</v>
      </c>
      <c r="G14" s="17" t="s">
        <v>62</v>
      </c>
      <c r="H14" s="26" t="s">
        <v>4</v>
      </c>
      <c r="I14" s="18"/>
      <c r="J14" s="35"/>
      <c r="K14" s="42">
        <f t="shared" si="3"/>
        <v>16.293614219881501</v>
      </c>
      <c r="L14" s="25">
        <v>1736</v>
      </c>
      <c r="M14" s="19">
        <v>3960</v>
      </c>
      <c r="N14" s="22">
        <f t="shared" si="4"/>
        <v>243.04000000000002</v>
      </c>
      <c r="O14" s="20">
        <f t="shared" si="5"/>
        <v>3716.96</v>
      </c>
      <c r="P14" s="31"/>
      <c r="Q14" s="31">
        <v>12</v>
      </c>
      <c r="R14" s="31">
        <v>3098.74</v>
      </c>
      <c r="S14" s="78">
        <f t="shared" si="6"/>
        <v>108810.78</v>
      </c>
      <c r="T14" s="45">
        <f>S14*R14/R68</f>
        <v>2062.2984051450007</v>
      </c>
      <c r="U14" s="40" t="s">
        <v>63</v>
      </c>
      <c r="V14" s="54"/>
      <c r="W14" s="55"/>
      <c r="X14" s="55"/>
      <c r="Y14" s="55"/>
      <c r="Z14" s="55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7" customFormat="1" ht="24.95" customHeight="1">
      <c r="A15" s="14">
        <v>10</v>
      </c>
      <c r="B15" s="21">
        <v>20974</v>
      </c>
      <c r="C15" s="27">
        <v>44854</v>
      </c>
      <c r="D15" s="28" t="s">
        <v>64</v>
      </c>
      <c r="E15" s="17" t="s">
        <v>65</v>
      </c>
      <c r="F15" s="17" t="s">
        <v>66</v>
      </c>
      <c r="G15" s="17" t="s">
        <v>67</v>
      </c>
      <c r="H15" s="26" t="s">
        <v>4</v>
      </c>
      <c r="I15" s="18"/>
      <c r="J15" s="35"/>
      <c r="K15" s="42">
        <f t="shared" si="3"/>
        <v>7.5396136010859545</v>
      </c>
      <c r="L15" s="25">
        <v>4547.41</v>
      </c>
      <c r="M15" s="19">
        <v>4800</v>
      </c>
      <c r="N15" s="22">
        <f t="shared" si="4"/>
        <v>636.63740000000007</v>
      </c>
      <c r="O15" s="20">
        <f t="shared" si="5"/>
        <v>4163.3626000000004</v>
      </c>
      <c r="P15" s="20"/>
      <c r="Q15" s="20">
        <v>12</v>
      </c>
      <c r="R15" s="20">
        <v>3098.74</v>
      </c>
      <c r="S15" s="78">
        <f>101882.27+2317.25+4611.26</f>
        <v>108810.78</v>
      </c>
      <c r="T15" s="45">
        <f>S15*R15/R68</f>
        <v>2062.2984051450007</v>
      </c>
      <c r="U15" s="40" t="s">
        <v>68</v>
      </c>
      <c r="V15" s="81"/>
      <c r="W15" s="89"/>
      <c r="X15" s="89"/>
      <c r="Y15" s="89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24.95" customHeight="1">
      <c r="A16" s="14">
        <v>11</v>
      </c>
      <c r="B16" s="21">
        <v>21020</v>
      </c>
      <c r="C16" s="27">
        <v>44854</v>
      </c>
      <c r="D16" s="28" t="s">
        <v>74</v>
      </c>
      <c r="E16" s="17" t="s">
        <v>75</v>
      </c>
      <c r="F16" s="17" t="s">
        <v>76</v>
      </c>
      <c r="G16" s="17" t="s">
        <v>77</v>
      </c>
      <c r="H16" s="26" t="s">
        <v>4</v>
      </c>
      <c r="I16" s="18"/>
      <c r="J16" s="35"/>
      <c r="K16" s="42">
        <f t="shared" si="3"/>
        <v>16.454189129533258</v>
      </c>
      <c r="L16" s="25">
        <v>2135.8000000000002</v>
      </c>
      <c r="M16" s="19">
        <v>4920</v>
      </c>
      <c r="N16" s="22">
        <f t="shared" si="4"/>
        <v>299.01200000000006</v>
      </c>
      <c r="O16" s="20">
        <f t="shared" si="5"/>
        <v>4620.9880000000003</v>
      </c>
      <c r="P16" s="20">
        <f>410*9</f>
        <v>3690</v>
      </c>
      <c r="Q16" s="20">
        <v>12</v>
      </c>
      <c r="R16" s="20">
        <v>0</v>
      </c>
      <c r="S16" s="78">
        <f t="shared" si="6"/>
        <v>108810.78</v>
      </c>
      <c r="T16" s="45">
        <f>S16*R16/R68</f>
        <v>0</v>
      </c>
      <c r="U16" s="40" t="s">
        <v>103</v>
      </c>
      <c r="V16" s="81"/>
      <c r="W16" s="89"/>
      <c r="X16" s="89"/>
      <c r="Y16" s="8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7" customFormat="1" ht="24.95" customHeight="1">
      <c r="A17" s="14">
        <v>12</v>
      </c>
      <c r="B17" s="21">
        <v>21024</v>
      </c>
      <c r="C17" s="27">
        <v>44854</v>
      </c>
      <c r="D17" s="28" t="s">
        <v>69</v>
      </c>
      <c r="E17" s="17" t="s">
        <v>70</v>
      </c>
      <c r="F17" s="17" t="s">
        <v>72</v>
      </c>
      <c r="G17" s="17" t="s">
        <v>71</v>
      </c>
      <c r="H17" s="26" t="s">
        <v>4</v>
      </c>
      <c r="I17" s="18"/>
      <c r="J17" s="35"/>
      <c r="K17" s="42">
        <f>M17/N17</f>
        <v>16.789850535351381</v>
      </c>
      <c r="L17" s="25">
        <v>2042.05</v>
      </c>
      <c r="M17" s="19">
        <v>4800</v>
      </c>
      <c r="N17" s="22">
        <f t="shared" si="4"/>
        <v>285.887</v>
      </c>
      <c r="O17" s="20">
        <f t="shared" si="5"/>
        <v>4514.1130000000003</v>
      </c>
      <c r="P17" s="20"/>
      <c r="Q17" s="20">
        <v>12</v>
      </c>
      <c r="R17" s="20">
        <v>3098.74</v>
      </c>
      <c r="S17" s="78">
        <f t="shared" si="6"/>
        <v>108810.78</v>
      </c>
      <c r="T17" s="45">
        <f>S17*R17/R68</f>
        <v>2062.2984051450007</v>
      </c>
      <c r="U17" s="40" t="s">
        <v>73</v>
      </c>
      <c r="V17" s="81"/>
      <c r="W17" s="89"/>
      <c r="X17" s="89"/>
      <c r="Y17" s="89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7" customFormat="1" ht="24.95" customHeight="1">
      <c r="A18" s="14">
        <v>13</v>
      </c>
      <c r="B18" s="21">
        <v>21051</v>
      </c>
      <c r="C18" s="27">
        <v>44855</v>
      </c>
      <c r="D18" s="28" t="s">
        <v>27</v>
      </c>
      <c r="E18" s="17" t="s">
        <v>328</v>
      </c>
      <c r="F18" s="17" t="s">
        <v>53</v>
      </c>
      <c r="G18" s="17" t="s">
        <v>12</v>
      </c>
      <c r="H18" s="26" t="s">
        <v>4</v>
      </c>
      <c r="I18" s="18"/>
      <c r="J18" s="35"/>
      <c r="K18" s="42">
        <f t="shared" si="3"/>
        <v>7.7258706573363893</v>
      </c>
      <c r="L18" s="25">
        <v>4437.78</v>
      </c>
      <c r="M18" s="19">
        <v>4800</v>
      </c>
      <c r="N18" s="34">
        <f t="shared" ref="N18:N57" si="7">L18*14%</f>
        <v>621.28920000000005</v>
      </c>
      <c r="O18" s="41">
        <f t="shared" ref="O18:O57" si="8">M18-N18</f>
        <v>4178.7107999999998</v>
      </c>
      <c r="P18" s="45"/>
      <c r="Q18" s="45">
        <v>12</v>
      </c>
      <c r="R18" s="45">
        <v>3098.74</v>
      </c>
      <c r="S18" s="78">
        <f t="shared" si="6"/>
        <v>108810.78</v>
      </c>
      <c r="T18" s="45">
        <f>S18*R18/R68</f>
        <v>2062.2984051450007</v>
      </c>
      <c r="U18" s="40" t="s">
        <v>54</v>
      </c>
      <c r="V18" s="87"/>
      <c r="W18" s="88"/>
      <c r="X18" s="88"/>
      <c r="Y18" s="88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7" customFormat="1" ht="24.95" customHeight="1">
      <c r="A19" s="14">
        <v>14</v>
      </c>
      <c r="B19" s="21">
        <v>21111</v>
      </c>
      <c r="C19" s="27">
        <v>44858</v>
      </c>
      <c r="D19" s="28" t="s">
        <v>94</v>
      </c>
      <c r="E19" s="17" t="s">
        <v>95</v>
      </c>
      <c r="F19" s="17" t="s">
        <v>96</v>
      </c>
      <c r="G19" s="17" t="s">
        <v>97</v>
      </c>
      <c r="H19" s="26" t="s">
        <v>4</v>
      </c>
      <c r="I19" s="18"/>
      <c r="J19" s="35"/>
      <c r="K19" s="42">
        <f t="shared" si="3"/>
        <v>7.758212714676211</v>
      </c>
      <c r="L19" s="25">
        <v>3866.87</v>
      </c>
      <c r="M19" s="19">
        <v>4200</v>
      </c>
      <c r="N19" s="34">
        <f t="shared" si="7"/>
        <v>541.36180000000002</v>
      </c>
      <c r="O19" s="41">
        <f t="shared" si="8"/>
        <v>3658.6381999999999</v>
      </c>
      <c r="P19" s="20">
        <f>280*12</f>
        <v>3360</v>
      </c>
      <c r="Q19" s="45">
        <v>12</v>
      </c>
      <c r="R19" s="45">
        <v>0</v>
      </c>
      <c r="S19" s="78">
        <f t="shared" si="6"/>
        <v>108810.78</v>
      </c>
      <c r="T19" s="45">
        <f>S19*R19/R68</f>
        <v>0</v>
      </c>
      <c r="U19" s="40" t="s">
        <v>98</v>
      </c>
      <c r="V19" s="48"/>
      <c r="W19" s="36"/>
      <c r="X19" s="36"/>
      <c r="Y19" s="36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7" customFormat="1" ht="24.95" customHeight="1">
      <c r="A20" s="14">
        <v>15</v>
      </c>
      <c r="B20" s="21">
        <v>21146</v>
      </c>
      <c r="C20" s="27">
        <v>44858</v>
      </c>
      <c r="D20" s="28" t="s">
        <v>105</v>
      </c>
      <c r="E20" s="17" t="s">
        <v>106</v>
      </c>
      <c r="F20" s="17" t="s">
        <v>96</v>
      </c>
      <c r="G20" s="17" t="s">
        <v>107</v>
      </c>
      <c r="H20" s="26" t="s">
        <v>4</v>
      </c>
      <c r="I20" s="18"/>
      <c r="J20" s="35"/>
      <c r="K20" s="42">
        <f t="shared" si="3"/>
        <v>6.4019967401032591</v>
      </c>
      <c r="L20" s="25">
        <v>3347.17</v>
      </c>
      <c r="M20" s="19">
        <v>3000</v>
      </c>
      <c r="N20" s="34">
        <f t="shared" si="7"/>
        <v>468.60380000000004</v>
      </c>
      <c r="O20" s="41">
        <f t="shared" si="8"/>
        <v>2531.3962000000001</v>
      </c>
      <c r="P20" s="20">
        <f>250*12</f>
        <v>3000</v>
      </c>
      <c r="Q20" s="45">
        <v>12</v>
      </c>
      <c r="R20" s="45">
        <v>0</v>
      </c>
      <c r="S20" s="78">
        <f t="shared" si="6"/>
        <v>108810.78</v>
      </c>
      <c r="T20" s="45">
        <f>S20*R20/R68</f>
        <v>0</v>
      </c>
      <c r="U20" s="40" t="s">
        <v>108</v>
      </c>
      <c r="V20" s="60"/>
      <c r="W20" s="59"/>
      <c r="X20" s="59"/>
      <c r="Y20" s="59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7" customFormat="1" ht="24.95" customHeight="1">
      <c r="A21" s="14">
        <v>16</v>
      </c>
      <c r="B21" s="21">
        <v>21158</v>
      </c>
      <c r="C21" s="27">
        <v>44858</v>
      </c>
      <c r="D21" s="28" t="s">
        <v>89</v>
      </c>
      <c r="E21" s="17" t="s">
        <v>90</v>
      </c>
      <c r="F21" s="17" t="s">
        <v>91</v>
      </c>
      <c r="G21" s="17" t="s">
        <v>92</v>
      </c>
      <c r="H21" s="26" t="s">
        <v>4</v>
      </c>
      <c r="I21" s="18"/>
      <c r="J21" s="35"/>
      <c r="K21" s="42">
        <f t="shared" si="3"/>
        <v>7.780077943414196</v>
      </c>
      <c r="L21" s="25">
        <v>4406.8599999999997</v>
      </c>
      <c r="M21" s="19">
        <v>4800</v>
      </c>
      <c r="N21" s="34">
        <f t="shared" si="7"/>
        <v>616.96040000000005</v>
      </c>
      <c r="O21" s="41">
        <f t="shared" si="8"/>
        <v>4183.0396000000001</v>
      </c>
      <c r="P21" s="45"/>
      <c r="Q21" s="45">
        <v>12</v>
      </c>
      <c r="R21" s="45">
        <v>3098.74</v>
      </c>
      <c r="S21" s="78">
        <f t="shared" si="6"/>
        <v>108810.78</v>
      </c>
      <c r="T21" s="45">
        <f>S21*R21/R68</f>
        <v>2062.2984051450007</v>
      </c>
      <c r="U21" s="40" t="s">
        <v>93</v>
      </c>
      <c r="V21" s="48"/>
      <c r="W21" s="36"/>
      <c r="X21" s="36"/>
      <c r="Y21" s="36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7" customFormat="1" ht="24.95" customHeight="1">
      <c r="A22" s="14">
        <v>17</v>
      </c>
      <c r="B22" s="21">
        <v>21160</v>
      </c>
      <c r="C22" s="27">
        <v>44858</v>
      </c>
      <c r="D22" s="28" t="s">
        <v>79</v>
      </c>
      <c r="E22" s="17" t="s">
        <v>80</v>
      </c>
      <c r="F22" s="17" t="s">
        <v>81</v>
      </c>
      <c r="G22" s="17" t="s">
        <v>82</v>
      </c>
      <c r="H22" s="26" t="s">
        <v>4</v>
      </c>
      <c r="I22" s="18"/>
      <c r="J22" s="35"/>
      <c r="K22" s="15">
        <f t="shared" si="3"/>
        <v>4.038542050421646</v>
      </c>
      <c r="L22" s="25">
        <v>9550.83</v>
      </c>
      <c r="M22" s="19">
        <v>5400</v>
      </c>
      <c r="N22" s="22">
        <f t="shared" si="7"/>
        <v>1337.1162000000002</v>
      </c>
      <c r="O22" s="20">
        <f t="shared" si="8"/>
        <v>4062.8837999999996</v>
      </c>
      <c r="P22" s="20"/>
      <c r="Q22" s="20">
        <v>12</v>
      </c>
      <c r="R22" s="20">
        <v>3098.74</v>
      </c>
      <c r="S22" s="78">
        <f t="shared" si="6"/>
        <v>108810.78</v>
      </c>
      <c r="T22" s="34">
        <f>S22*R22/R68</f>
        <v>2062.2984051450007</v>
      </c>
      <c r="U22" s="40" t="s">
        <v>83</v>
      </c>
      <c r="V22" s="87"/>
      <c r="W22" s="88"/>
      <c r="X22" s="88"/>
      <c r="Y22" s="88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7" customFormat="1" ht="24.95" customHeight="1">
      <c r="A23" s="14">
        <v>18</v>
      </c>
      <c r="B23" s="21">
        <v>21162</v>
      </c>
      <c r="C23" s="27">
        <v>44858</v>
      </c>
      <c r="D23" s="28" t="s">
        <v>84</v>
      </c>
      <c r="E23" s="17" t="s">
        <v>85</v>
      </c>
      <c r="F23" s="17" t="s">
        <v>86</v>
      </c>
      <c r="G23" s="17" t="s">
        <v>87</v>
      </c>
      <c r="H23" s="26" t="s">
        <v>4</v>
      </c>
      <c r="I23" s="18"/>
      <c r="J23" s="35"/>
      <c r="K23" s="15">
        <f t="shared" si="3"/>
        <v>12.048761337131369</v>
      </c>
      <c r="L23" s="25">
        <v>4268.37</v>
      </c>
      <c r="M23" s="19">
        <v>7200</v>
      </c>
      <c r="N23" s="22">
        <f t="shared" si="7"/>
        <v>597.57180000000005</v>
      </c>
      <c r="O23" s="20">
        <f t="shared" si="8"/>
        <v>6602.4282000000003</v>
      </c>
      <c r="P23" s="20"/>
      <c r="Q23" s="20">
        <v>12</v>
      </c>
      <c r="R23" s="20">
        <v>3098.74</v>
      </c>
      <c r="S23" s="78">
        <f t="shared" si="6"/>
        <v>108810.78</v>
      </c>
      <c r="T23" s="34">
        <f>S23*R23/R68</f>
        <v>2062.2984051450007</v>
      </c>
      <c r="U23" s="40" t="s">
        <v>88</v>
      </c>
      <c r="V23" s="81"/>
      <c r="W23" s="89"/>
      <c r="X23" s="89"/>
      <c r="Y23" s="89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ht="24.95" customHeight="1">
      <c r="A24" s="14">
        <v>19</v>
      </c>
      <c r="B24" s="49">
        <v>21255</v>
      </c>
      <c r="C24" s="50">
        <v>44858</v>
      </c>
      <c r="D24" s="51" t="s">
        <v>99</v>
      </c>
      <c r="E24" s="52" t="s">
        <v>100</v>
      </c>
      <c r="F24" s="17" t="s">
        <v>101</v>
      </c>
      <c r="G24" s="17" t="s">
        <v>102</v>
      </c>
      <c r="H24" s="26" t="s">
        <v>4</v>
      </c>
      <c r="I24" s="18"/>
      <c r="J24" s="35"/>
      <c r="K24" s="15">
        <f t="shared" si="3"/>
        <v>99.999999999999986</v>
      </c>
      <c r="L24" s="25">
        <v>300</v>
      </c>
      <c r="M24" s="19">
        <v>4200</v>
      </c>
      <c r="N24" s="22">
        <f t="shared" si="7"/>
        <v>42.000000000000007</v>
      </c>
      <c r="O24" s="20">
        <f t="shared" si="8"/>
        <v>4158</v>
      </c>
      <c r="P24" s="20">
        <v>3385</v>
      </c>
      <c r="Q24" s="20">
        <v>12</v>
      </c>
      <c r="R24" s="20">
        <v>0</v>
      </c>
      <c r="S24" s="78">
        <f t="shared" si="6"/>
        <v>108810.78</v>
      </c>
      <c r="T24" s="34">
        <f>S24*R24/R68</f>
        <v>0</v>
      </c>
      <c r="U24" s="40" t="s">
        <v>104</v>
      </c>
      <c r="W24" s="53"/>
    </row>
    <row r="25" spans="1:82" ht="24.95" customHeight="1">
      <c r="A25" s="14">
        <v>20</v>
      </c>
      <c r="B25" s="21">
        <v>21465</v>
      </c>
      <c r="C25" s="27">
        <v>44859</v>
      </c>
      <c r="D25" s="28" t="s">
        <v>170</v>
      </c>
      <c r="E25" s="17" t="s">
        <v>292</v>
      </c>
      <c r="F25" s="17" t="s">
        <v>293</v>
      </c>
      <c r="G25" s="17" t="s">
        <v>294</v>
      </c>
      <c r="H25" s="26" t="s">
        <v>4</v>
      </c>
      <c r="I25" s="18"/>
      <c r="J25" s="35"/>
      <c r="K25" s="15">
        <f t="shared" si="3"/>
        <v>9.82923564661664</v>
      </c>
      <c r="L25" s="25">
        <v>3836.95</v>
      </c>
      <c r="M25" s="19">
        <v>5280</v>
      </c>
      <c r="N25" s="22">
        <f t="shared" si="7"/>
        <v>537.173</v>
      </c>
      <c r="O25" s="20">
        <f t="shared" si="8"/>
        <v>4742.8270000000002</v>
      </c>
      <c r="P25" s="20"/>
      <c r="Q25" s="20">
        <v>12</v>
      </c>
      <c r="R25" s="20">
        <f>3098.74</f>
        <v>3098.74</v>
      </c>
      <c r="S25" s="78">
        <f t="shared" si="6"/>
        <v>108810.78</v>
      </c>
      <c r="T25" s="34">
        <f>S25*R25/R68</f>
        <v>2062.2984051450007</v>
      </c>
      <c r="U25" s="40" t="s">
        <v>295</v>
      </c>
      <c r="V25" s="81"/>
      <c r="W25" s="89"/>
      <c r="X25" s="89"/>
      <c r="Y25" s="89"/>
    </row>
    <row r="26" spans="1:82" ht="24.95" customHeight="1">
      <c r="A26" s="14">
        <v>21</v>
      </c>
      <c r="B26" s="21">
        <v>21502</v>
      </c>
      <c r="C26" s="27">
        <v>44860</v>
      </c>
      <c r="D26" s="28" t="s">
        <v>322</v>
      </c>
      <c r="E26" s="17" t="s">
        <v>321</v>
      </c>
      <c r="F26" s="17" t="s">
        <v>323</v>
      </c>
      <c r="G26" s="17" t="s">
        <v>324</v>
      </c>
      <c r="H26" s="26" t="s">
        <v>4</v>
      </c>
      <c r="I26" s="18"/>
      <c r="J26" s="35"/>
      <c r="K26" s="15">
        <f t="shared" si="3"/>
        <v>5.5986694575411828</v>
      </c>
      <c r="L26" s="25">
        <v>3827.44</v>
      </c>
      <c r="M26" s="19">
        <v>3000</v>
      </c>
      <c r="N26" s="22">
        <f t="shared" si="7"/>
        <v>535.84160000000008</v>
      </c>
      <c r="O26" s="20">
        <f t="shared" si="8"/>
        <v>2464.1583999999998</v>
      </c>
      <c r="P26" s="20"/>
      <c r="Q26" s="20">
        <v>12</v>
      </c>
      <c r="R26" s="20">
        <v>2464.16</v>
      </c>
      <c r="S26" s="78">
        <f t="shared" si="6"/>
        <v>108810.78</v>
      </c>
      <c r="T26" s="34">
        <f>S26*R26/R68</f>
        <v>1639.9676120042679</v>
      </c>
      <c r="U26" s="40" t="s">
        <v>325</v>
      </c>
      <c r="V26" s="70"/>
      <c r="W26" s="71"/>
      <c r="X26" s="71"/>
      <c r="Y26" s="71"/>
    </row>
    <row r="27" spans="1:82" ht="24.95" customHeight="1">
      <c r="A27" s="14">
        <v>22</v>
      </c>
      <c r="B27" s="21">
        <v>21466</v>
      </c>
      <c r="C27" s="27">
        <v>44861</v>
      </c>
      <c r="D27" s="28" t="s">
        <v>296</v>
      </c>
      <c r="E27" s="17" t="s">
        <v>297</v>
      </c>
      <c r="F27" s="17" t="s">
        <v>298</v>
      </c>
      <c r="G27" s="17" t="s">
        <v>299</v>
      </c>
      <c r="H27" s="26" t="s">
        <v>4</v>
      </c>
      <c r="I27" s="18"/>
      <c r="J27" s="35"/>
      <c r="K27" s="15" t="e">
        <f t="shared" si="3"/>
        <v>#DIV/0!</v>
      </c>
      <c r="L27" s="25">
        <v>0</v>
      </c>
      <c r="M27" s="19">
        <v>5400</v>
      </c>
      <c r="N27" s="22">
        <f t="shared" si="7"/>
        <v>0</v>
      </c>
      <c r="O27" s="20">
        <f t="shared" si="8"/>
        <v>5400</v>
      </c>
      <c r="P27" s="20"/>
      <c r="Q27" s="20">
        <v>12</v>
      </c>
      <c r="R27" s="20">
        <v>3098.74</v>
      </c>
      <c r="S27" s="78">
        <f t="shared" si="6"/>
        <v>108810.78</v>
      </c>
      <c r="T27" s="34">
        <f>S27*R27/R68</f>
        <v>2062.2984051450007</v>
      </c>
      <c r="U27" s="40" t="s">
        <v>169</v>
      </c>
      <c r="V27" s="81"/>
      <c r="W27" s="82"/>
      <c r="X27" s="82"/>
      <c r="Y27" s="63"/>
    </row>
    <row r="28" spans="1:82" ht="24.95" customHeight="1">
      <c r="A28" s="14">
        <v>23</v>
      </c>
      <c r="B28" s="21">
        <v>21727</v>
      </c>
      <c r="C28" s="27">
        <v>44862</v>
      </c>
      <c r="D28" s="28" t="s">
        <v>109</v>
      </c>
      <c r="E28" s="17" t="s">
        <v>110</v>
      </c>
      <c r="F28" s="17" t="s">
        <v>111</v>
      </c>
      <c r="G28" s="17" t="s">
        <v>112</v>
      </c>
      <c r="H28" s="26" t="s">
        <v>4</v>
      </c>
      <c r="I28" s="18"/>
      <c r="J28" s="35"/>
      <c r="K28" s="15" t="e">
        <f t="shared" si="3"/>
        <v>#DIV/0!</v>
      </c>
      <c r="L28" s="25">
        <v>0</v>
      </c>
      <c r="M28" s="19">
        <v>5880</v>
      </c>
      <c r="N28" s="22">
        <f t="shared" si="7"/>
        <v>0</v>
      </c>
      <c r="O28" s="20">
        <f t="shared" si="8"/>
        <v>5880</v>
      </c>
      <c r="P28" s="20"/>
      <c r="Q28" s="20">
        <v>12</v>
      </c>
      <c r="R28" s="20">
        <v>3098.74</v>
      </c>
      <c r="S28" s="78">
        <f t="shared" si="6"/>
        <v>108810.78</v>
      </c>
      <c r="T28" s="34">
        <f>S28*R28/R68</f>
        <v>2062.2984051450007</v>
      </c>
      <c r="U28" s="66" t="s">
        <v>113</v>
      </c>
      <c r="W28" s="58"/>
    </row>
    <row r="29" spans="1:82" ht="24.95" customHeight="1">
      <c r="A29" s="14">
        <v>24</v>
      </c>
      <c r="B29" s="21">
        <v>21778</v>
      </c>
      <c r="C29" s="27">
        <v>44862</v>
      </c>
      <c r="D29" s="28" t="s">
        <v>114</v>
      </c>
      <c r="E29" s="17" t="s">
        <v>115</v>
      </c>
      <c r="F29" s="17" t="s">
        <v>116</v>
      </c>
      <c r="G29" s="17" t="s">
        <v>117</v>
      </c>
      <c r="H29" s="26" t="s">
        <v>4</v>
      </c>
      <c r="I29" s="18"/>
      <c r="J29" s="35"/>
      <c r="K29" s="15">
        <f t="shared" si="3"/>
        <v>36.69799588166935</v>
      </c>
      <c r="L29" s="25">
        <v>1051.05</v>
      </c>
      <c r="M29" s="19">
        <v>5400</v>
      </c>
      <c r="N29" s="22">
        <f t="shared" si="7"/>
        <v>147.14700000000002</v>
      </c>
      <c r="O29" s="20">
        <f t="shared" si="8"/>
        <v>5252.8530000000001</v>
      </c>
      <c r="P29" s="20">
        <f>280*4</f>
        <v>1120</v>
      </c>
      <c r="Q29" s="20">
        <v>12</v>
      </c>
      <c r="R29" s="20">
        <f>3098.74-1120</f>
        <v>1978.7399999999998</v>
      </c>
      <c r="S29" s="78">
        <f t="shared" si="6"/>
        <v>108810.78</v>
      </c>
      <c r="T29" s="34">
        <f>S29*R29/R68</f>
        <v>1316.9069835470607</v>
      </c>
      <c r="U29" s="66" t="s">
        <v>118</v>
      </c>
      <c r="V29" s="58"/>
      <c r="W29" s="58"/>
    </row>
    <row r="30" spans="1:82" ht="24.95" customHeight="1">
      <c r="A30" s="14">
        <v>25</v>
      </c>
      <c r="B30" s="21">
        <v>21878</v>
      </c>
      <c r="C30" s="27">
        <v>44867</v>
      </c>
      <c r="D30" s="28" t="s">
        <v>119</v>
      </c>
      <c r="E30" s="17" t="s">
        <v>80</v>
      </c>
      <c r="F30" s="17" t="s">
        <v>120</v>
      </c>
      <c r="G30" s="17" t="s">
        <v>121</v>
      </c>
      <c r="H30" s="26" t="s">
        <v>4</v>
      </c>
      <c r="I30" s="18"/>
      <c r="J30" s="35"/>
      <c r="K30" s="15">
        <f t="shared" si="3"/>
        <v>40.285493543283906</v>
      </c>
      <c r="L30" s="25">
        <v>776.6</v>
      </c>
      <c r="M30" s="19">
        <v>4380</v>
      </c>
      <c r="N30" s="22">
        <f t="shared" si="7"/>
        <v>108.72400000000002</v>
      </c>
      <c r="O30" s="20">
        <f t="shared" si="8"/>
        <v>4271.2759999999998</v>
      </c>
      <c r="P30" s="20"/>
      <c r="Q30" s="20">
        <v>12</v>
      </c>
      <c r="R30" s="20">
        <v>3098.74</v>
      </c>
      <c r="S30" s="78">
        <f t="shared" si="6"/>
        <v>108810.78</v>
      </c>
      <c r="T30" s="34">
        <f>S30*R30/R68</f>
        <v>2062.2984051450007</v>
      </c>
      <c r="U30" s="66" t="s">
        <v>122</v>
      </c>
    </row>
    <row r="31" spans="1:82" ht="24.95" customHeight="1">
      <c r="A31" s="14">
        <v>26</v>
      </c>
      <c r="B31" s="21">
        <v>21914</v>
      </c>
      <c r="C31" s="27">
        <v>44867</v>
      </c>
      <c r="D31" s="28" t="s">
        <v>309</v>
      </c>
      <c r="E31" s="28" t="s">
        <v>310</v>
      </c>
      <c r="F31" s="17" t="s">
        <v>311</v>
      </c>
      <c r="G31" s="17" t="s">
        <v>312</v>
      </c>
      <c r="H31" s="26" t="s">
        <v>4</v>
      </c>
      <c r="I31" s="18"/>
      <c r="J31" s="35"/>
      <c r="K31" s="15" t="e">
        <f t="shared" si="3"/>
        <v>#DIV/0!</v>
      </c>
      <c r="L31" s="25">
        <v>0</v>
      </c>
      <c r="M31" s="19">
        <v>6960</v>
      </c>
      <c r="N31" s="22">
        <f t="shared" si="7"/>
        <v>0</v>
      </c>
      <c r="O31" s="20">
        <f t="shared" si="8"/>
        <v>6960</v>
      </c>
      <c r="P31" s="20"/>
      <c r="Q31" s="20">
        <v>12</v>
      </c>
      <c r="R31" s="20">
        <v>3098.74</v>
      </c>
      <c r="S31" s="78">
        <f t="shared" si="6"/>
        <v>108810.78</v>
      </c>
      <c r="T31" s="34">
        <f>S31*R31/R68</f>
        <v>2062.2984051450007</v>
      </c>
      <c r="U31" s="66" t="s">
        <v>169</v>
      </c>
      <c r="W31" s="71"/>
    </row>
    <row r="32" spans="1:82" ht="24.95" customHeight="1">
      <c r="A32" s="14">
        <v>27</v>
      </c>
      <c r="B32" s="21">
        <v>21925</v>
      </c>
      <c r="C32" s="27">
        <v>44867</v>
      </c>
      <c r="D32" s="28" t="s">
        <v>313</v>
      </c>
      <c r="E32" s="28" t="s">
        <v>314</v>
      </c>
      <c r="F32" s="17" t="s">
        <v>293</v>
      </c>
      <c r="G32" s="17" t="s">
        <v>315</v>
      </c>
      <c r="H32" s="26" t="s">
        <v>4</v>
      </c>
      <c r="I32" s="18"/>
      <c r="J32" s="35"/>
      <c r="K32" s="15">
        <f t="shared" si="3"/>
        <v>3.8362214154721359</v>
      </c>
      <c r="L32" s="25">
        <v>9160.7999999999993</v>
      </c>
      <c r="M32" s="19">
        <v>4920</v>
      </c>
      <c r="N32" s="22">
        <f t="shared" si="7"/>
        <v>1282.5119999999999</v>
      </c>
      <c r="O32" s="20">
        <f t="shared" si="8"/>
        <v>3637.4880000000003</v>
      </c>
      <c r="P32" s="20"/>
      <c r="Q32" s="20">
        <v>12</v>
      </c>
      <c r="R32" s="20">
        <v>3098.74</v>
      </c>
      <c r="S32" s="78">
        <f>101882.27+2317.25+4611.26</f>
        <v>108810.78</v>
      </c>
      <c r="T32" s="34">
        <f>S32*R32/R68</f>
        <v>2062.2984051450007</v>
      </c>
      <c r="U32" s="66" t="s">
        <v>316</v>
      </c>
      <c r="W32" s="71"/>
    </row>
    <row r="33" spans="1:23" ht="24.95" customHeight="1">
      <c r="A33" s="14">
        <v>28</v>
      </c>
      <c r="B33" s="21">
        <v>22091</v>
      </c>
      <c r="C33" s="27">
        <v>44868</v>
      </c>
      <c r="D33" s="28" t="s">
        <v>303</v>
      </c>
      <c r="E33" s="28" t="s">
        <v>304</v>
      </c>
      <c r="F33" s="17" t="s">
        <v>306</v>
      </c>
      <c r="G33" s="17" t="s">
        <v>305</v>
      </c>
      <c r="H33" s="26" t="s">
        <v>4</v>
      </c>
      <c r="I33" s="18"/>
      <c r="J33" s="35"/>
      <c r="K33" s="15">
        <f t="shared" si="3"/>
        <v>5.8448111714690087</v>
      </c>
      <c r="L33" s="25">
        <v>6599.26</v>
      </c>
      <c r="M33" s="19">
        <v>5400</v>
      </c>
      <c r="N33" s="22">
        <f t="shared" si="7"/>
        <v>923.89640000000009</v>
      </c>
      <c r="O33" s="20">
        <f t="shared" si="8"/>
        <v>4476.1036000000004</v>
      </c>
      <c r="P33" s="20"/>
      <c r="Q33" s="20">
        <v>12</v>
      </c>
      <c r="R33" s="20">
        <v>3098.74</v>
      </c>
      <c r="S33" s="78">
        <f t="shared" si="6"/>
        <v>108810.78</v>
      </c>
      <c r="T33" s="34">
        <f>S33*R33/R68</f>
        <v>2062.2984051450007</v>
      </c>
      <c r="U33" s="66" t="s">
        <v>307</v>
      </c>
    </row>
    <row r="34" spans="1:23" ht="24.95" customHeight="1">
      <c r="A34" s="14">
        <v>29</v>
      </c>
      <c r="B34" s="21">
        <v>22097</v>
      </c>
      <c r="C34" s="27">
        <v>44868</v>
      </c>
      <c r="D34" s="28" t="s">
        <v>267</v>
      </c>
      <c r="E34" s="28" t="s">
        <v>13</v>
      </c>
      <c r="F34" s="17" t="s">
        <v>268</v>
      </c>
      <c r="G34" s="17" t="s">
        <v>269</v>
      </c>
      <c r="H34" s="26" t="s">
        <v>4</v>
      </c>
      <c r="I34" s="18"/>
      <c r="J34" s="35"/>
      <c r="K34" s="15">
        <f t="shared" si="3"/>
        <v>7.4713237012122553</v>
      </c>
      <c r="L34" s="25">
        <v>6309.84</v>
      </c>
      <c r="M34" s="19">
        <v>6600</v>
      </c>
      <c r="N34" s="22">
        <f t="shared" si="7"/>
        <v>883.37760000000014</v>
      </c>
      <c r="O34" s="20">
        <f t="shared" si="8"/>
        <v>5716.6224000000002</v>
      </c>
      <c r="P34" s="20"/>
      <c r="Q34" s="20">
        <v>12</v>
      </c>
      <c r="R34" s="20">
        <v>3098.74</v>
      </c>
      <c r="S34" s="78">
        <f t="shared" si="6"/>
        <v>108810.78</v>
      </c>
      <c r="T34" s="34">
        <f>S34*R34/R68</f>
        <v>2062.2984051450007</v>
      </c>
      <c r="U34" s="66" t="s">
        <v>270</v>
      </c>
      <c r="V34" s="63"/>
    </row>
    <row r="35" spans="1:23" ht="24.95" customHeight="1">
      <c r="A35" s="14">
        <v>30</v>
      </c>
      <c r="B35" s="21">
        <v>22214</v>
      </c>
      <c r="C35" s="27">
        <v>44868</v>
      </c>
      <c r="D35" s="65" t="s">
        <v>127</v>
      </c>
      <c r="E35" s="65" t="s">
        <v>13</v>
      </c>
      <c r="F35" s="17" t="s">
        <v>128</v>
      </c>
      <c r="G35" s="17" t="s">
        <v>129</v>
      </c>
      <c r="H35" s="26" t="s">
        <v>4</v>
      </c>
      <c r="I35" s="18"/>
      <c r="J35" s="35"/>
      <c r="K35" s="15">
        <f t="shared" si="3"/>
        <v>29.124081505151317</v>
      </c>
      <c r="L35" s="25">
        <v>1216.47</v>
      </c>
      <c r="M35" s="19">
        <v>4960</v>
      </c>
      <c r="N35" s="22">
        <f t="shared" si="7"/>
        <v>170.30580000000003</v>
      </c>
      <c r="O35" s="20">
        <f t="shared" si="8"/>
        <v>4789.6941999999999</v>
      </c>
      <c r="P35" s="20"/>
      <c r="Q35" s="20">
        <v>12</v>
      </c>
      <c r="R35" s="20">
        <v>3098.74</v>
      </c>
      <c r="S35" s="78">
        <f t="shared" si="6"/>
        <v>108810.78</v>
      </c>
      <c r="T35" s="34">
        <f>S35*R35/R68</f>
        <v>2062.2984051450007</v>
      </c>
      <c r="U35" s="66" t="s">
        <v>130</v>
      </c>
      <c r="V35" s="60"/>
    </row>
    <row r="36" spans="1:23" ht="24.95" customHeight="1">
      <c r="A36" s="14">
        <v>31</v>
      </c>
      <c r="B36" s="21">
        <v>22217</v>
      </c>
      <c r="C36" s="27">
        <v>44868</v>
      </c>
      <c r="D36" s="65" t="s">
        <v>131</v>
      </c>
      <c r="E36" s="65" t="s">
        <v>132</v>
      </c>
      <c r="F36" s="17" t="s">
        <v>133</v>
      </c>
      <c r="G36" s="17" t="s">
        <v>134</v>
      </c>
      <c r="H36" s="26" t="s">
        <v>4</v>
      </c>
      <c r="I36" s="18"/>
      <c r="J36" s="35"/>
      <c r="K36" s="15">
        <f t="shared" si="3"/>
        <v>125.05366886622176</v>
      </c>
      <c r="L36" s="25">
        <v>342.71</v>
      </c>
      <c r="M36" s="19">
        <v>6000</v>
      </c>
      <c r="N36" s="22">
        <f t="shared" si="7"/>
        <v>47.979399999999998</v>
      </c>
      <c r="O36" s="20">
        <f t="shared" si="8"/>
        <v>5952.0205999999998</v>
      </c>
      <c r="P36" s="20"/>
      <c r="Q36" s="20">
        <v>12</v>
      </c>
      <c r="R36" s="20">
        <v>3098.74</v>
      </c>
      <c r="S36" s="78">
        <f t="shared" si="6"/>
        <v>108810.78</v>
      </c>
      <c r="T36" s="34">
        <f>S36*R36/R68</f>
        <v>2062.2984051450007</v>
      </c>
      <c r="U36" s="66" t="s">
        <v>135</v>
      </c>
      <c r="V36" s="62"/>
      <c r="W36" s="62"/>
    </row>
    <row r="37" spans="1:23" ht="24.95" customHeight="1">
      <c r="A37" s="14">
        <v>32</v>
      </c>
      <c r="B37" s="21">
        <v>22256</v>
      </c>
      <c r="C37" s="27">
        <v>44868</v>
      </c>
      <c r="D37" s="65" t="s">
        <v>136</v>
      </c>
      <c r="E37" s="65" t="s">
        <v>137</v>
      </c>
      <c r="F37" s="17" t="s">
        <v>138</v>
      </c>
      <c r="G37" s="17" t="s">
        <v>139</v>
      </c>
      <c r="H37" s="26" t="s">
        <v>4</v>
      </c>
      <c r="I37" s="18"/>
      <c r="J37" s="35"/>
      <c r="K37" s="15">
        <f t="shared" si="3"/>
        <v>2.963824057524532</v>
      </c>
      <c r="L37" s="25">
        <v>8676.0499999999993</v>
      </c>
      <c r="M37" s="19">
        <v>3600</v>
      </c>
      <c r="N37" s="22">
        <f t="shared" si="7"/>
        <v>1214.6469999999999</v>
      </c>
      <c r="O37" s="20">
        <f t="shared" si="8"/>
        <v>2385.3530000000001</v>
      </c>
      <c r="P37" s="20"/>
      <c r="Q37" s="20">
        <v>12</v>
      </c>
      <c r="R37" s="20">
        <v>2385.35</v>
      </c>
      <c r="S37" s="78">
        <f t="shared" si="6"/>
        <v>108810.78</v>
      </c>
      <c r="T37" s="34">
        <f>S37*R37/R68</f>
        <v>1587.5173459898629</v>
      </c>
      <c r="U37" s="66" t="s">
        <v>140</v>
      </c>
      <c r="V37" s="60"/>
      <c r="W37" s="62"/>
    </row>
    <row r="38" spans="1:23" ht="24.95" customHeight="1">
      <c r="A38" s="14">
        <v>33</v>
      </c>
      <c r="B38" s="21">
        <v>22165</v>
      </c>
      <c r="C38" s="27">
        <v>44868</v>
      </c>
      <c r="D38" s="28" t="s">
        <v>123</v>
      </c>
      <c r="E38" s="17" t="s">
        <v>124</v>
      </c>
      <c r="F38" s="17" t="s">
        <v>61</v>
      </c>
      <c r="G38" s="17" t="s">
        <v>125</v>
      </c>
      <c r="H38" s="26" t="s">
        <v>4</v>
      </c>
      <c r="I38" s="18"/>
      <c r="J38" s="35"/>
      <c r="K38" s="15">
        <f t="shared" si="3"/>
        <v>4.4642857142857135</v>
      </c>
      <c r="L38" s="25">
        <v>6720</v>
      </c>
      <c r="M38" s="19">
        <v>4200</v>
      </c>
      <c r="N38" s="22">
        <f t="shared" si="7"/>
        <v>940.80000000000007</v>
      </c>
      <c r="O38" s="20">
        <f t="shared" si="8"/>
        <v>3259.2</v>
      </c>
      <c r="P38" s="20"/>
      <c r="Q38" s="20">
        <v>12</v>
      </c>
      <c r="R38" s="20">
        <v>3098.74</v>
      </c>
      <c r="S38" s="78">
        <f t="shared" si="6"/>
        <v>108810.78</v>
      </c>
      <c r="T38" s="34">
        <f>S38*R38/R68</f>
        <v>2062.2984051450007</v>
      </c>
      <c r="U38" s="40" t="s">
        <v>126</v>
      </c>
      <c r="V38" s="60"/>
    </row>
    <row r="39" spans="1:23" ht="24.95" customHeight="1">
      <c r="A39" s="14">
        <v>34</v>
      </c>
      <c r="B39" s="21">
        <v>22262</v>
      </c>
      <c r="C39" s="27">
        <v>44868</v>
      </c>
      <c r="D39" s="28" t="s">
        <v>141</v>
      </c>
      <c r="E39" s="17" t="s">
        <v>13</v>
      </c>
      <c r="F39" s="17" t="s">
        <v>142</v>
      </c>
      <c r="G39" s="17" t="s">
        <v>143</v>
      </c>
      <c r="H39" s="26" t="s">
        <v>4</v>
      </c>
      <c r="I39" s="18"/>
      <c r="J39" s="35"/>
      <c r="K39" s="15">
        <f t="shared" si="3"/>
        <v>57.499781713791641</v>
      </c>
      <c r="L39" s="25">
        <v>670.81</v>
      </c>
      <c r="M39" s="19">
        <v>5400</v>
      </c>
      <c r="N39" s="22">
        <f t="shared" si="7"/>
        <v>93.913399999999996</v>
      </c>
      <c r="O39" s="20">
        <f t="shared" si="8"/>
        <v>5306.0865999999996</v>
      </c>
      <c r="P39" s="20"/>
      <c r="Q39" s="20">
        <v>12</v>
      </c>
      <c r="R39" s="20">
        <v>3098.74</v>
      </c>
      <c r="S39" s="78">
        <f t="shared" si="6"/>
        <v>108810.78</v>
      </c>
      <c r="T39" s="34">
        <f>S39*R39/R68</f>
        <v>2062.2984051450007</v>
      </c>
      <c r="U39" s="40" t="s">
        <v>149</v>
      </c>
      <c r="V39" s="60"/>
    </row>
    <row r="40" spans="1:23" ht="24.95" customHeight="1">
      <c r="A40" s="14">
        <v>35</v>
      </c>
      <c r="B40" s="21">
        <v>22264</v>
      </c>
      <c r="C40" s="27">
        <v>44868</v>
      </c>
      <c r="D40" s="28" t="s">
        <v>144</v>
      </c>
      <c r="E40" s="17" t="s">
        <v>145</v>
      </c>
      <c r="F40" s="17" t="s">
        <v>146</v>
      </c>
      <c r="G40" s="17" t="s">
        <v>147</v>
      </c>
      <c r="H40" s="26" t="s">
        <v>4</v>
      </c>
      <c r="I40" s="18"/>
      <c r="J40" s="35"/>
      <c r="K40" s="15">
        <f t="shared" si="3"/>
        <v>7.891370030615227</v>
      </c>
      <c r="L40" s="25">
        <v>4344.71</v>
      </c>
      <c r="M40" s="19">
        <v>4800</v>
      </c>
      <c r="N40" s="22">
        <f t="shared" si="7"/>
        <v>608.25940000000003</v>
      </c>
      <c r="O40" s="20">
        <f t="shared" si="8"/>
        <v>4191.7406000000001</v>
      </c>
      <c r="P40" s="20"/>
      <c r="Q40" s="20">
        <v>12</v>
      </c>
      <c r="R40" s="20">
        <v>3098.74</v>
      </c>
      <c r="S40" s="78">
        <f t="shared" si="6"/>
        <v>108810.78</v>
      </c>
      <c r="T40" s="34">
        <f>S40*R40/R68</f>
        <v>2062.2984051450007</v>
      </c>
      <c r="U40" s="40" t="s">
        <v>148</v>
      </c>
      <c r="W40" s="62"/>
    </row>
    <row r="41" spans="1:23" ht="24.95" customHeight="1">
      <c r="A41" s="14">
        <v>36</v>
      </c>
      <c r="B41" s="21">
        <v>22305</v>
      </c>
      <c r="C41" s="27">
        <v>44869</v>
      </c>
      <c r="D41" s="28" t="s">
        <v>150</v>
      </c>
      <c r="E41" s="17" t="s">
        <v>151</v>
      </c>
      <c r="F41" s="17" t="s">
        <v>152</v>
      </c>
      <c r="G41" s="17" t="s">
        <v>153</v>
      </c>
      <c r="H41" s="26" t="s">
        <v>4</v>
      </c>
      <c r="I41" s="18"/>
      <c r="J41" s="35"/>
      <c r="K41" s="15">
        <f t="shared" si="3"/>
        <v>4.2486395944531878</v>
      </c>
      <c r="L41" s="25">
        <v>8069.81</v>
      </c>
      <c r="M41" s="19">
        <v>4800</v>
      </c>
      <c r="N41" s="22">
        <f t="shared" si="7"/>
        <v>1129.7734000000003</v>
      </c>
      <c r="O41" s="20">
        <f t="shared" si="8"/>
        <v>3670.2266</v>
      </c>
      <c r="P41" s="20"/>
      <c r="Q41" s="20">
        <v>12</v>
      </c>
      <c r="R41" s="20">
        <v>3098.74</v>
      </c>
      <c r="S41" s="78">
        <f>101882.27+2317.25+4611.26</f>
        <v>108810.78</v>
      </c>
      <c r="T41" s="34">
        <f>S41*R41/R68</f>
        <v>2062.2984051450007</v>
      </c>
      <c r="U41" s="40" t="s">
        <v>154</v>
      </c>
      <c r="V41" s="60"/>
    </row>
    <row r="42" spans="1:23" ht="24.95" customHeight="1">
      <c r="A42" s="14">
        <v>37</v>
      </c>
      <c r="B42" s="21">
        <v>22348</v>
      </c>
      <c r="C42" s="27">
        <v>44869</v>
      </c>
      <c r="D42" s="28" t="s">
        <v>155</v>
      </c>
      <c r="E42" s="17" t="s">
        <v>156</v>
      </c>
      <c r="F42" s="17" t="s">
        <v>157</v>
      </c>
      <c r="G42" s="17" t="s">
        <v>158</v>
      </c>
      <c r="H42" s="26" t="s">
        <v>4</v>
      </c>
      <c r="I42" s="18"/>
      <c r="J42" s="35"/>
      <c r="K42" s="15">
        <f t="shared" si="3"/>
        <v>6.2236976739736711</v>
      </c>
      <c r="L42" s="25">
        <v>6197.51</v>
      </c>
      <c r="M42" s="19">
        <v>5400</v>
      </c>
      <c r="N42" s="22">
        <f t="shared" si="7"/>
        <v>867.65140000000008</v>
      </c>
      <c r="O42" s="20">
        <f t="shared" si="8"/>
        <v>4532.3486000000003</v>
      </c>
      <c r="P42" s="20"/>
      <c r="Q42" s="20">
        <v>12</v>
      </c>
      <c r="R42" s="20">
        <v>3098.74</v>
      </c>
      <c r="S42" s="78">
        <f t="shared" si="6"/>
        <v>108810.78</v>
      </c>
      <c r="T42" s="34">
        <f>S42*R42/R68</f>
        <v>2062.2984051450007</v>
      </c>
      <c r="U42" s="40" t="s">
        <v>159</v>
      </c>
      <c r="V42" s="60"/>
    </row>
    <row r="43" spans="1:23" ht="24.95" customHeight="1">
      <c r="A43" s="14">
        <v>38</v>
      </c>
      <c r="B43" s="21">
        <v>22463</v>
      </c>
      <c r="C43" s="27">
        <v>44872</v>
      </c>
      <c r="D43" s="28" t="s">
        <v>160</v>
      </c>
      <c r="E43" s="17" t="s">
        <v>161</v>
      </c>
      <c r="F43" s="17" t="s">
        <v>162</v>
      </c>
      <c r="G43" s="17" t="s">
        <v>163</v>
      </c>
      <c r="H43" s="26" t="s">
        <v>4</v>
      </c>
      <c r="I43" s="18"/>
      <c r="J43" s="35"/>
      <c r="K43" s="15">
        <f t="shared" si="3"/>
        <v>38.352272727272727</v>
      </c>
      <c r="L43" s="25">
        <v>704</v>
      </c>
      <c r="M43" s="19">
        <v>3780</v>
      </c>
      <c r="N43" s="22">
        <f t="shared" si="7"/>
        <v>98.56</v>
      </c>
      <c r="O43" s="20">
        <f t="shared" si="8"/>
        <v>3681.44</v>
      </c>
      <c r="P43" s="20"/>
      <c r="Q43" s="20">
        <v>12</v>
      </c>
      <c r="R43" s="20">
        <v>3098.74</v>
      </c>
      <c r="S43" s="78">
        <f t="shared" si="6"/>
        <v>108810.78</v>
      </c>
      <c r="T43" s="34">
        <f>S43*R43/R68</f>
        <v>2062.2984051450007</v>
      </c>
      <c r="U43" s="40" t="s">
        <v>164</v>
      </c>
      <c r="V43" s="67"/>
    </row>
    <row r="44" spans="1:23" ht="24.95" customHeight="1">
      <c r="A44" s="14">
        <v>39</v>
      </c>
      <c r="B44" s="21">
        <v>22611</v>
      </c>
      <c r="C44" s="27">
        <v>44873</v>
      </c>
      <c r="D44" s="28" t="s">
        <v>165</v>
      </c>
      <c r="E44" s="17" t="s">
        <v>166</v>
      </c>
      <c r="F44" s="17" t="s">
        <v>167</v>
      </c>
      <c r="G44" s="17" t="s">
        <v>168</v>
      </c>
      <c r="H44" s="26" t="s">
        <v>4</v>
      </c>
      <c r="I44" s="18"/>
      <c r="J44" s="35"/>
      <c r="K44" s="15">
        <f t="shared" si="3"/>
        <v>7.4090335327369514</v>
      </c>
      <c r="L44" s="25">
        <v>5206</v>
      </c>
      <c r="M44" s="19">
        <v>5400</v>
      </c>
      <c r="N44" s="22">
        <f t="shared" si="7"/>
        <v>728.84</v>
      </c>
      <c r="O44" s="20">
        <f t="shared" si="8"/>
        <v>4671.16</v>
      </c>
      <c r="P44" s="20"/>
      <c r="Q44" s="20">
        <v>12</v>
      </c>
      <c r="R44" s="20">
        <v>3098.74</v>
      </c>
      <c r="S44" s="78">
        <f t="shared" si="6"/>
        <v>108810.78</v>
      </c>
      <c r="T44" s="34">
        <f>S44*R44/R68</f>
        <v>2062.2984051450007</v>
      </c>
      <c r="U44" s="40" t="s">
        <v>169</v>
      </c>
      <c r="V44" s="67"/>
    </row>
    <row r="45" spans="1:23" ht="24.95" customHeight="1">
      <c r="A45" s="14">
        <v>40</v>
      </c>
      <c r="B45" s="21">
        <v>22633</v>
      </c>
      <c r="C45" s="27">
        <v>44873</v>
      </c>
      <c r="D45" s="28" t="s">
        <v>170</v>
      </c>
      <c r="E45" s="17" t="s">
        <v>171</v>
      </c>
      <c r="F45" s="17" t="s">
        <v>172</v>
      </c>
      <c r="G45" s="17" t="s">
        <v>173</v>
      </c>
      <c r="H45" s="26" t="s">
        <v>4</v>
      </c>
      <c r="I45" s="18"/>
      <c r="J45" s="35"/>
      <c r="K45" s="15">
        <f t="shared" si="3"/>
        <v>9.1523889399203888</v>
      </c>
      <c r="L45" s="25">
        <v>3433.92</v>
      </c>
      <c r="M45" s="19">
        <v>4400</v>
      </c>
      <c r="N45" s="22">
        <f t="shared" si="7"/>
        <v>480.74880000000007</v>
      </c>
      <c r="O45" s="20">
        <f t="shared" si="8"/>
        <v>3919.2511999999997</v>
      </c>
      <c r="P45" s="20"/>
      <c r="Q45" s="20">
        <v>12</v>
      </c>
      <c r="R45" s="20">
        <v>3098.74</v>
      </c>
      <c r="S45" s="78">
        <f>101882.27+2317.25+4611.26</f>
        <v>108810.78</v>
      </c>
      <c r="T45" s="34">
        <f>S45*R45/R68</f>
        <v>2062.2984051450007</v>
      </c>
      <c r="U45" s="40" t="s">
        <v>174</v>
      </c>
      <c r="V45" s="67"/>
    </row>
    <row r="46" spans="1:23" ht="24.95" customHeight="1">
      <c r="A46" s="14">
        <v>41</v>
      </c>
      <c r="B46" s="21">
        <v>22638</v>
      </c>
      <c r="C46" s="27">
        <v>44873</v>
      </c>
      <c r="D46" s="28" t="s">
        <v>175</v>
      </c>
      <c r="E46" s="17" t="s">
        <v>22</v>
      </c>
      <c r="F46" s="17" t="s">
        <v>176</v>
      </c>
      <c r="G46" s="17" t="s">
        <v>178</v>
      </c>
      <c r="H46" s="26" t="s">
        <v>4</v>
      </c>
      <c r="I46" s="18"/>
      <c r="J46" s="35"/>
      <c r="K46" s="15" t="e">
        <f t="shared" si="3"/>
        <v>#DIV/0!</v>
      </c>
      <c r="L46" s="25">
        <v>0</v>
      </c>
      <c r="M46" s="19">
        <v>5400</v>
      </c>
      <c r="N46" s="22">
        <f t="shared" si="7"/>
        <v>0</v>
      </c>
      <c r="O46" s="20">
        <f t="shared" si="8"/>
        <v>5400</v>
      </c>
      <c r="P46" s="20">
        <f>280*4</f>
        <v>1120</v>
      </c>
      <c r="Q46" s="20">
        <v>12</v>
      </c>
      <c r="R46" s="20">
        <f>3098.74-1120</f>
        <v>1978.7399999999998</v>
      </c>
      <c r="S46" s="78">
        <f t="shared" si="6"/>
        <v>108810.78</v>
      </c>
      <c r="T46" s="34">
        <f>S46*R46/R68</f>
        <v>1316.9069835470607</v>
      </c>
      <c r="U46" s="40" t="s">
        <v>177</v>
      </c>
      <c r="V46" s="67"/>
    </row>
    <row r="47" spans="1:23" ht="24.95" customHeight="1">
      <c r="A47" s="14">
        <v>42</v>
      </c>
      <c r="B47" s="21">
        <v>22637</v>
      </c>
      <c r="C47" s="27">
        <v>44873</v>
      </c>
      <c r="D47" s="28" t="s">
        <v>179</v>
      </c>
      <c r="E47" s="17" t="s">
        <v>32</v>
      </c>
      <c r="F47" s="17" t="s">
        <v>180</v>
      </c>
      <c r="G47" s="17" t="s">
        <v>181</v>
      </c>
      <c r="H47" s="26" t="s">
        <v>4</v>
      </c>
      <c r="I47" s="18"/>
      <c r="J47" s="35"/>
      <c r="K47" s="15">
        <f t="shared" si="3"/>
        <v>3.8622216786502817</v>
      </c>
      <c r="L47" s="25">
        <v>8877.2000000000007</v>
      </c>
      <c r="M47" s="19">
        <v>4800</v>
      </c>
      <c r="N47" s="22">
        <f t="shared" si="7"/>
        <v>1242.8080000000002</v>
      </c>
      <c r="O47" s="20">
        <f t="shared" si="8"/>
        <v>3557.192</v>
      </c>
      <c r="P47" s="20"/>
      <c r="Q47" s="20">
        <v>12</v>
      </c>
      <c r="R47" s="20">
        <v>3098.74</v>
      </c>
      <c r="S47" s="78">
        <f t="shared" si="6"/>
        <v>108810.78</v>
      </c>
      <c r="T47" s="34">
        <f>S47*R47/R68</f>
        <v>2062.2984051450007</v>
      </c>
      <c r="U47" s="40" t="s">
        <v>186</v>
      </c>
      <c r="V47" s="67"/>
    </row>
    <row r="48" spans="1:23" ht="24.95" customHeight="1">
      <c r="A48" s="14">
        <v>43</v>
      </c>
      <c r="B48" s="21">
        <v>22640</v>
      </c>
      <c r="C48" s="27">
        <v>44873</v>
      </c>
      <c r="D48" s="28" t="s">
        <v>182</v>
      </c>
      <c r="E48" s="17" t="s">
        <v>183</v>
      </c>
      <c r="F48" s="17" t="s">
        <v>184</v>
      </c>
      <c r="G48" s="17" t="s">
        <v>185</v>
      </c>
      <c r="H48" s="26" t="s">
        <v>4</v>
      </c>
      <c r="I48" s="18"/>
      <c r="J48" s="35"/>
      <c r="K48" s="15">
        <f t="shared" si="3"/>
        <v>5.1648023882046239</v>
      </c>
      <c r="L48" s="25">
        <v>6638.34</v>
      </c>
      <c r="M48" s="19">
        <v>4800</v>
      </c>
      <c r="N48" s="22">
        <f t="shared" si="7"/>
        <v>929.36760000000015</v>
      </c>
      <c r="O48" s="20">
        <f t="shared" si="8"/>
        <v>3870.6324</v>
      </c>
      <c r="P48" s="20">
        <f>280*10</f>
        <v>2800</v>
      </c>
      <c r="Q48" s="20">
        <v>12</v>
      </c>
      <c r="R48" s="20">
        <f>3098.74-2800</f>
        <v>298.73999999999978</v>
      </c>
      <c r="S48" s="78">
        <f t="shared" si="6"/>
        <v>108810.78</v>
      </c>
      <c r="T48" s="34">
        <f>S48*R48/R68</f>
        <v>198.81985115015044</v>
      </c>
      <c r="U48" s="40" t="s">
        <v>187</v>
      </c>
      <c r="V48" s="67"/>
    </row>
    <row r="49" spans="1:22" ht="24.95" customHeight="1">
      <c r="A49" s="14">
        <v>44</v>
      </c>
      <c r="B49" s="21">
        <v>22763</v>
      </c>
      <c r="C49" s="27">
        <v>44874</v>
      </c>
      <c r="D49" s="28" t="s">
        <v>188</v>
      </c>
      <c r="E49" s="17" t="s">
        <v>189</v>
      </c>
      <c r="F49" s="17" t="s">
        <v>190</v>
      </c>
      <c r="G49" s="17" t="s">
        <v>191</v>
      </c>
      <c r="H49" s="26"/>
      <c r="I49" s="68" t="s">
        <v>192</v>
      </c>
      <c r="J49" s="35"/>
      <c r="K49" s="15">
        <f t="shared" si="3"/>
        <v>1.1527377521613833</v>
      </c>
      <c r="L49" s="25">
        <v>17350</v>
      </c>
      <c r="M49" s="19">
        <v>4800</v>
      </c>
      <c r="N49" s="22">
        <f>L49*24%</f>
        <v>4164</v>
      </c>
      <c r="O49" s="20">
        <f t="shared" si="8"/>
        <v>636</v>
      </c>
      <c r="P49" s="20"/>
      <c r="Q49" s="20">
        <v>12</v>
      </c>
      <c r="R49" s="20">
        <v>636</v>
      </c>
      <c r="S49" s="78">
        <f t="shared" si="6"/>
        <v>108810.78</v>
      </c>
      <c r="T49" s="34">
        <f>S49*R49/R68</f>
        <v>423.27584297883033</v>
      </c>
      <c r="U49" s="40" t="s">
        <v>193</v>
      </c>
      <c r="V49" s="67"/>
    </row>
    <row r="50" spans="1:22" ht="24.95" customHeight="1">
      <c r="A50" s="14">
        <v>45</v>
      </c>
      <c r="B50" s="21">
        <v>22764</v>
      </c>
      <c r="C50" s="27">
        <v>44874</v>
      </c>
      <c r="D50" s="28" t="s">
        <v>194</v>
      </c>
      <c r="E50" s="17" t="s">
        <v>195</v>
      </c>
      <c r="F50" s="17" t="s">
        <v>196</v>
      </c>
      <c r="G50" s="17" t="s">
        <v>197</v>
      </c>
      <c r="H50" s="26" t="s">
        <v>4</v>
      </c>
      <c r="I50" s="18"/>
      <c r="J50" s="35"/>
      <c r="K50" s="15">
        <f t="shared" si="3"/>
        <v>13.334907593257537</v>
      </c>
      <c r="L50" s="25">
        <v>3085.35</v>
      </c>
      <c r="M50" s="19">
        <v>5760</v>
      </c>
      <c r="N50" s="22">
        <f t="shared" si="7"/>
        <v>431.94900000000001</v>
      </c>
      <c r="O50" s="20">
        <f t="shared" si="8"/>
        <v>5328.0510000000004</v>
      </c>
      <c r="P50" s="20"/>
      <c r="Q50" s="20">
        <v>12</v>
      </c>
      <c r="R50" s="20">
        <v>3098.74</v>
      </c>
      <c r="S50" s="78">
        <f t="shared" si="6"/>
        <v>108810.78</v>
      </c>
      <c r="T50" s="34">
        <f>S50*R50/R68</f>
        <v>2062.2984051450007</v>
      </c>
      <c r="U50" s="40" t="s">
        <v>198</v>
      </c>
      <c r="V50" s="67"/>
    </row>
    <row r="51" spans="1:22" ht="24.95" customHeight="1">
      <c r="A51" s="14">
        <v>46</v>
      </c>
      <c r="B51" s="21">
        <v>22768</v>
      </c>
      <c r="C51" s="27">
        <v>44874</v>
      </c>
      <c r="D51" s="28" t="s">
        <v>199</v>
      </c>
      <c r="E51" s="17" t="s">
        <v>200</v>
      </c>
      <c r="F51" s="17" t="s">
        <v>201</v>
      </c>
      <c r="G51" s="17" t="s">
        <v>202</v>
      </c>
      <c r="H51" s="26" t="s">
        <v>4</v>
      </c>
      <c r="I51" s="18"/>
      <c r="J51" s="35"/>
      <c r="K51" s="15" t="e">
        <f t="shared" si="3"/>
        <v>#DIV/0!</v>
      </c>
      <c r="L51" s="25">
        <v>0</v>
      </c>
      <c r="M51" s="19">
        <v>6240</v>
      </c>
      <c r="N51" s="22">
        <f t="shared" si="7"/>
        <v>0</v>
      </c>
      <c r="O51" s="20">
        <f t="shared" si="8"/>
        <v>6240</v>
      </c>
      <c r="P51" s="20"/>
      <c r="Q51" s="20">
        <v>12</v>
      </c>
      <c r="R51" s="20">
        <v>3098.74</v>
      </c>
      <c r="S51" s="78">
        <f t="shared" si="6"/>
        <v>108810.78</v>
      </c>
      <c r="T51" s="34">
        <f>S51*R51/R68</f>
        <v>2062.2984051450007</v>
      </c>
      <c r="U51" s="40" t="s">
        <v>203</v>
      </c>
      <c r="V51" s="67"/>
    </row>
    <row r="52" spans="1:22" ht="24.95" customHeight="1">
      <c r="A52" s="14">
        <v>47</v>
      </c>
      <c r="B52" s="21">
        <v>22772</v>
      </c>
      <c r="C52" s="27">
        <v>44874</v>
      </c>
      <c r="D52" s="28" t="s">
        <v>204</v>
      </c>
      <c r="E52" s="17" t="s">
        <v>205</v>
      </c>
      <c r="F52" s="17" t="s">
        <v>206</v>
      </c>
      <c r="G52" s="17" t="s">
        <v>207</v>
      </c>
      <c r="H52" s="26" t="s">
        <v>4</v>
      </c>
      <c r="I52" s="18"/>
      <c r="J52" s="35"/>
      <c r="K52" s="15">
        <f t="shared" si="3"/>
        <v>5.4267637132811588</v>
      </c>
      <c r="L52" s="25">
        <v>7107.63</v>
      </c>
      <c r="M52" s="19">
        <v>5400</v>
      </c>
      <c r="N52" s="22">
        <f t="shared" si="7"/>
        <v>995.06820000000016</v>
      </c>
      <c r="O52" s="20">
        <f t="shared" si="8"/>
        <v>4404.9318000000003</v>
      </c>
      <c r="P52" s="20"/>
      <c r="Q52" s="20">
        <v>12</v>
      </c>
      <c r="R52" s="20">
        <v>3098.74</v>
      </c>
      <c r="S52" s="78">
        <f t="shared" si="6"/>
        <v>108810.78</v>
      </c>
      <c r="T52" s="34">
        <f>S52*R52/R68</f>
        <v>2062.2984051450007</v>
      </c>
      <c r="U52" s="40" t="s">
        <v>208</v>
      </c>
      <c r="V52" s="67"/>
    </row>
    <row r="53" spans="1:22" ht="24.95" customHeight="1">
      <c r="A53" s="14">
        <v>48</v>
      </c>
      <c r="B53" s="21">
        <v>22776</v>
      </c>
      <c r="C53" s="27">
        <v>44874</v>
      </c>
      <c r="D53" s="28" t="s">
        <v>79</v>
      </c>
      <c r="E53" s="17" t="s">
        <v>209</v>
      </c>
      <c r="F53" s="17" t="s">
        <v>210</v>
      </c>
      <c r="G53" s="17" t="s">
        <v>211</v>
      </c>
      <c r="H53" s="26" t="s">
        <v>4</v>
      </c>
      <c r="I53" s="18"/>
      <c r="J53" s="35"/>
      <c r="K53" s="15">
        <f t="shared" si="3"/>
        <v>3.7115299916366853</v>
      </c>
      <c r="L53" s="25">
        <v>8082.92</v>
      </c>
      <c r="M53" s="19">
        <v>4200</v>
      </c>
      <c r="N53" s="22">
        <f t="shared" si="7"/>
        <v>1131.6088000000002</v>
      </c>
      <c r="O53" s="20">
        <f t="shared" si="8"/>
        <v>3068.3912</v>
      </c>
      <c r="P53" s="20"/>
      <c r="Q53" s="20">
        <v>12</v>
      </c>
      <c r="R53" s="20">
        <v>3068.39</v>
      </c>
      <c r="S53" s="78">
        <f t="shared" si="6"/>
        <v>108810.78</v>
      </c>
      <c r="T53" s="34">
        <f>S53*R53/R68</f>
        <v>2042.0996286758068</v>
      </c>
      <c r="U53" s="40" t="s">
        <v>212</v>
      </c>
      <c r="V53" s="67"/>
    </row>
    <row r="54" spans="1:22" ht="24.95" customHeight="1">
      <c r="A54" s="14">
        <v>49</v>
      </c>
      <c r="B54" s="21">
        <v>22916</v>
      </c>
      <c r="C54" s="27">
        <v>44875</v>
      </c>
      <c r="D54" s="28" t="s">
        <v>213</v>
      </c>
      <c r="E54" s="17" t="s">
        <v>214</v>
      </c>
      <c r="F54" s="17" t="s">
        <v>215</v>
      </c>
      <c r="G54" s="17" t="s">
        <v>216</v>
      </c>
      <c r="H54" s="26" t="s">
        <v>4</v>
      </c>
      <c r="I54" s="18"/>
      <c r="J54" s="35"/>
      <c r="K54" s="15">
        <f t="shared" si="3"/>
        <v>7.0999468391480418</v>
      </c>
      <c r="L54" s="25">
        <v>4829.01</v>
      </c>
      <c r="M54" s="19">
        <v>4800</v>
      </c>
      <c r="N54" s="22">
        <f t="shared" si="7"/>
        <v>676.06140000000005</v>
      </c>
      <c r="O54" s="20">
        <f t="shared" si="8"/>
        <v>4123.9385999999995</v>
      </c>
      <c r="P54" s="20"/>
      <c r="Q54" s="20">
        <v>10</v>
      </c>
      <c r="R54" s="20">
        <v>3098.74</v>
      </c>
      <c r="S54" s="78">
        <f>101882.27+2317.25+4611.26</f>
        <v>108810.78</v>
      </c>
      <c r="T54" s="34">
        <f>S54*R54/R68</f>
        <v>2062.2984051450007</v>
      </c>
      <c r="U54" s="40" t="s">
        <v>217</v>
      </c>
      <c r="V54" s="67"/>
    </row>
    <row r="55" spans="1:22" ht="24.95" customHeight="1">
      <c r="A55" s="14">
        <v>50</v>
      </c>
      <c r="B55" s="21">
        <v>22925</v>
      </c>
      <c r="C55" s="27">
        <v>44875</v>
      </c>
      <c r="D55" s="28" t="s">
        <v>160</v>
      </c>
      <c r="E55" s="17" t="s">
        <v>218</v>
      </c>
      <c r="F55" s="17" t="s">
        <v>219</v>
      </c>
      <c r="G55" s="17" t="s">
        <v>220</v>
      </c>
      <c r="H55" s="26" t="s">
        <v>4</v>
      </c>
      <c r="I55" s="18"/>
      <c r="J55" s="35"/>
      <c r="K55" s="15" t="e">
        <f t="shared" si="3"/>
        <v>#DIV/0!</v>
      </c>
      <c r="L55" s="25">
        <v>0</v>
      </c>
      <c r="M55" s="19">
        <v>5160</v>
      </c>
      <c r="N55" s="22">
        <f t="shared" si="7"/>
        <v>0</v>
      </c>
      <c r="O55" s="20">
        <f t="shared" si="8"/>
        <v>5160</v>
      </c>
      <c r="P55" s="20"/>
      <c r="Q55" s="20">
        <v>12</v>
      </c>
      <c r="R55" s="20">
        <v>3098.74</v>
      </c>
      <c r="S55" s="78">
        <f t="shared" si="6"/>
        <v>108810.78</v>
      </c>
      <c r="T55" s="34">
        <f>S55*R55/R68</f>
        <v>2062.2984051450007</v>
      </c>
      <c r="U55" s="40" t="s">
        <v>221</v>
      </c>
      <c r="V55" s="67"/>
    </row>
    <row r="56" spans="1:22" ht="24.95" customHeight="1">
      <c r="A56" s="14">
        <v>51</v>
      </c>
      <c r="B56" s="21">
        <v>22990</v>
      </c>
      <c r="C56" s="27">
        <v>44875</v>
      </c>
      <c r="D56" s="28" t="s">
        <v>261</v>
      </c>
      <c r="E56" s="17" t="s">
        <v>85</v>
      </c>
      <c r="F56" s="17" t="s">
        <v>262</v>
      </c>
      <c r="G56" s="17" t="s">
        <v>263</v>
      </c>
      <c r="H56" s="26" t="s">
        <v>4</v>
      </c>
      <c r="I56" s="18"/>
      <c r="J56" s="35"/>
      <c r="K56" s="15">
        <f t="shared" si="3"/>
        <v>5.0443490763544618</v>
      </c>
      <c r="L56" s="25">
        <v>8496.07</v>
      </c>
      <c r="M56" s="19">
        <v>6000</v>
      </c>
      <c r="N56" s="22">
        <f t="shared" si="7"/>
        <v>1189.4498000000001</v>
      </c>
      <c r="O56" s="20">
        <f t="shared" si="8"/>
        <v>4810.5501999999997</v>
      </c>
      <c r="P56" s="20"/>
      <c r="Q56" s="20">
        <v>12</v>
      </c>
      <c r="R56" s="20">
        <v>3098.74</v>
      </c>
      <c r="S56" s="78">
        <f t="shared" si="6"/>
        <v>108810.78</v>
      </c>
      <c r="T56" s="34">
        <f>S56*R56/R68</f>
        <v>2062.2984051450007</v>
      </c>
      <c r="U56" s="40" t="s">
        <v>264</v>
      </c>
      <c r="V56" s="67"/>
    </row>
    <row r="57" spans="1:22" ht="24.95" customHeight="1">
      <c r="A57" s="14">
        <v>52</v>
      </c>
      <c r="B57" s="21">
        <v>22976</v>
      </c>
      <c r="C57" s="27">
        <v>44875</v>
      </c>
      <c r="D57" s="28" t="s">
        <v>282</v>
      </c>
      <c r="E57" s="17" t="s">
        <v>283</v>
      </c>
      <c r="F57" s="17" t="s">
        <v>284</v>
      </c>
      <c r="G57" s="17" t="s">
        <v>285</v>
      </c>
      <c r="H57" s="26" t="s">
        <v>4</v>
      </c>
      <c r="I57" s="18"/>
      <c r="J57" s="35"/>
      <c r="K57" s="15">
        <f t="shared" si="3"/>
        <v>4.5030846129598769</v>
      </c>
      <c r="L57" s="25">
        <v>6662.1</v>
      </c>
      <c r="M57" s="19">
        <v>4200</v>
      </c>
      <c r="N57" s="22">
        <f t="shared" si="7"/>
        <v>932.69400000000019</v>
      </c>
      <c r="O57" s="20">
        <f t="shared" si="8"/>
        <v>3267.3059999999996</v>
      </c>
      <c r="P57" s="20"/>
      <c r="Q57" s="20">
        <v>12</v>
      </c>
      <c r="R57" s="20">
        <v>3098.74</v>
      </c>
      <c r="S57" s="78">
        <f t="shared" si="6"/>
        <v>108810.78</v>
      </c>
      <c r="T57" s="34">
        <f>S57*R57/R68</f>
        <v>2062.2984051450007</v>
      </c>
      <c r="U57" s="40" t="s">
        <v>286</v>
      </c>
      <c r="V57" s="67"/>
    </row>
    <row r="58" spans="1:22" ht="24.95" customHeight="1">
      <c r="A58" s="14">
        <v>53</v>
      </c>
      <c r="B58" s="21">
        <v>23003</v>
      </c>
      <c r="C58" s="27">
        <v>44876</v>
      </c>
      <c r="D58" s="28" t="s">
        <v>222</v>
      </c>
      <c r="E58" s="17" t="s">
        <v>223</v>
      </c>
      <c r="F58" s="17" t="s">
        <v>224</v>
      </c>
      <c r="G58" s="17" t="s">
        <v>225</v>
      </c>
      <c r="H58" s="26" t="s">
        <v>4</v>
      </c>
      <c r="I58" s="18"/>
      <c r="J58" s="35"/>
      <c r="K58" s="15">
        <f t="shared" ref="K58:K67" si="9">M58/N58</f>
        <v>6.9307754151534464</v>
      </c>
      <c r="L58" s="25">
        <v>4946.88</v>
      </c>
      <c r="M58" s="19">
        <v>4800</v>
      </c>
      <c r="N58" s="22">
        <f>L58*14%</f>
        <v>692.56320000000005</v>
      </c>
      <c r="O58" s="20">
        <f t="shared" ref="O58:O67" si="10">M58-N58</f>
        <v>4107.4367999999995</v>
      </c>
      <c r="P58" s="20">
        <f>98.25*12</f>
        <v>1179</v>
      </c>
      <c r="Q58" s="20">
        <v>12</v>
      </c>
      <c r="R58" s="20">
        <f>3098.74-1179</f>
        <v>1919.7399999999998</v>
      </c>
      <c r="S58" s="78">
        <f t="shared" si="6"/>
        <v>108810.78</v>
      </c>
      <c r="T58" s="34">
        <f>S58*R58/R68</f>
        <v>1277.6408283021692</v>
      </c>
      <c r="U58" s="40" t="s">
        <v>226</v>
      </c>
      <c r="V58" s="62"/>
    </row>
    <row r="59" spans="1:22" ht="24.95" customHeight="1">
      <c r="A59" s="14">
        <v>54</v>
      </c>
      <c r="B59" s="21">
        <v>23019</v>
      </c>
      <c r="C59" s="27">
        <v>44876</v>
      </c>
      <c r="D59" s="28" t="s">
        <v>227</v>
      </c>
      <c r="E59" s="17" t="s">
        <v>228</v>
      </c>
      <c r="F59" s="17" t="s">
        <v>229</v>
      </c>
      <c r="G59" s="17" t="s">
        <v>230</v>
      </c>
      <c r="H59" s="26"/>
      <c r="I59" s="26" t="s">
        <v>192</v>
      </c>
      <c r="J59" s="35"/>
      <c r="K59" s="15">
        <f t="shared" si="9"/>
        <v>1.3895402358744551</v>
      </c>
      <c r="L59" s="25">
        <v>14393.25</v>
      </c>
      <c r="M59" s="19">
        <v>4800</v>
      </c>
      <c r="N59" s="22">
        <f>L59*24%</f>
        <v>3454.3799999999997</v>
      </c>
      <c r="O59" s="20">
        <f t="shared" si="10"/>
        <v>1345.6200000000003</v>
      </c>
      <c r="P59" s="20"/>
      <c r="Q59" s="20">
        <v>12</v>
      </c>
      <c r="R59" s="20">
        <v>1345.62</v>
      </c>
      <c r="S59" s="78">
        <f t="shared" si="6"/>
        <v>108810.78</v>
      </c>
      <c r="T59" s="34">
        <f>S59*R59/R68</f>
        <v>895.54786136662506</v>
      </c>
      <c r="U59" s="40" t="s">
        <v>231</v>
      </c>
      <c r="V59" s="67"/>
    </row>
    <row r="60" spans="1:22" ht="24.95" customHeight="1">
      <c r="A60" s="14">
        <v>55</v>
      </c>
      <c r="B60" s="21">
        <v>23076</v>
      </c>
      <c r="C60" s="27">
        <v>44879</v>
      </c>
      <c r="D60" s="28" t="s">
        <v>232</v>
      </c>
      <c r="E60" s="17" t="s">
        <v>233</v>
      </c>
      <c r="F60" s="17" t="s">
        <v>234</v>
      </c>
      <c r="G60" s="17" t="s">
        <v>235</v>
      </c>
      <c r="H60" s="26" t="s">
        <v>4</v>
      </c>
      <c r="I60" s="18"/>
      <c r="J60" s="35"/>
      <c r="K60" s="15">
        <f t="shared" si="9"/>
        <v>31.168831168831161</v>
      </c>
      <c r="L60" s="25">
        <v>1100</v>
      </c>
      <c r="M60" s="19">
        <v>4800</v>
      </c>
      <c r="N60" s="22">
        <f t="shared" ref="N60:N67" si="11">L60*14%</f>
        <v>154.00000000000003</v>
      </c>
      <c r="O60" s="20">
        <f t="shared" si="10"/>
        <v>4646</v>
      </c>
      <c r="P60" s="20"/>
      <c r="Q60" s="20">
        <v>7</v>
      </c>
      <c r="R60" s="20">
        <f>3098.74/12*7</f>
        <v>1807.5983333333331</v>
      </c>
      <c r="S60" s="78">
        <f t="shared" si="6"/>
        <v>108810.78</v>
      </c>
      <c r="T60" s="34">
        <f>S60*R60/R68</f>
        <v>1203.0074030012504</v>
      </c>
      <c r="U60" s="40" t="s">
        <v>236</v>
      </c>
      <c r="V60" s="67"/>
    </row>
    <row r="61" spans="1:22" ht="24.95" customHeight="1">
      <c r="A61" s="14">
        <v>56</v>
      </c>
      <c r="B61" s="21">
        <v>23091</v>
      </c>
      <c r="C61" s="27">
        <v>44879</v>
      </c>
      <c r="D61" s="28" t="s">
        <v>188</v>
      </c>
      <c r="E61" s="17" t="s">
        <v>278</v>
      </c>
      <c r="F61" s="17" t="s">
        <v>279</v>
      </c>
      <c r="G61" s="17" t="s">
        <v>280</v>
      </c>
      <c r="H61" s="26" t="s">
        <v>4</v>
      </c>
      <c r="I61" s="18"/>
      <c r="J61" s="35"/>
      <c r="K61" s="15">
        <f t="shared" si="9"/>
        <v>5.4736867713154478</v>
      </c>
      <c r="L61" s="25">
        <v>7046.7</v>
      </c>
      <c r="M61" s="19">
        <v>5400</v>
      </c>
      <c r="N61" s="22">
        <f t="shared" si="11"/>
        <v>986.53800000000012</v>
      </c>
      <c r="O61" s="20">
        <f t="shared" si="10"/>
        <v>4413.4619999999995</v>
      </c>
      <c r="P61" s="20"/>
      <c r="Q61" s="20">
        <v>12</v>
      </c>
      <c r="R61" s="20">
        <v>3098.74</v>
      </c>
      <c r="S61" s="78">
        <f t="shared" si="6"/>
        <v>108810.78</v>
      </c>
      <c r="T61" s="34">
        <f>S61*R61/R68</f>
        <v>2062.2984051450007</v>
      </c>
      <c r="U61" s="40" t="s">
        <v>281</v>
      </c>
      <c r="V61" s="67"/>
    </row>
    <row r="62" spans="1:22" ht="24.95" customHeight="1">
      <c r="A62" s="14">
        <v>57</v>
      </c>
      <c r="B62" s="21">
        <v>23124</v>
      </c>
      <c r="C62" s="27">
        <v>44879</v>
      </c>
      <c r="D62" s="28" t="s">
        <v>256</v>
      </c>
      <c r="E62" s="17" t="s">
        <v>257</v>
      </c>
      <c r="F62" s="17" t="s">
        <v>260</v>
      </c>
      <c r="G62" s="17" t="s">
        <v>259</v>
      </c>
      <c r="H62" s="26" t="s">
        <v>4</v>
      </c>
      <c r="I62" s="18"/>
      <c r="J62" s="35"/>
      <c r="K62" s="15">
        <f t="shared" si="9"/>
        <v>6.1320067758674872</v>
      </c>
      <c r="L62" s="25">
        <v>3913.89</v>
      </c>
      <c r="M62" s="19">
        <v>3360</v>
      </c>
      <c r="N62" s="22">
        <f t="shared" si="11"/>
        <v>547.94460000000004</v>
      </c>
      <c r="O62" s="20">
        <f t="shared" si="10"/>
        <v>2812.0554000000002</v>
      </c>
      <c r="P62" s="20"/>
      <c r="Q62" s="20">
        <v>8</v>
      </c>
      <c r="R62" s="20">
        <v>2812.06</v>
      </c>
      <c r="S62" s="78">
        <f t="shared" si="6"/>
        <v>108810.78</v>
      </c>
      <c r="T62" s="34">
        <f>S62*R62/R68</f>
        <v>1871.5048223381282</v>
      </c>
      <c r="U62" s="40" t="s">
        <v>258</v>
      </c>
      <c r="V62" s="67"/>
    </row>
    <row r="63" spans="1:22" ht="24.95" customHeight="1">
      <c r="A63" s="14">
        <v>58</v>
      </c>
      <c r="B63" s="21">
        <v>23129</v>
      </c>
      <c r="C63" s="27">
        <v>44879</v>
      </c>
      <c r="D63" s="28" t="s">
        <v>246</v>
      </c>
      <c r="E63" s="17" t="s">
        <v>247</v>
      </c>
      <c r="F63" s="17" t="s">
        <v>248</v>
      </c>
      <c r="G63" s="17" t="s">
        <v>249</v>
      </c>
      <c r="H63" s="26" t="s">
        <v>4</v>
      </c>
      <c r="I63" s="18"/>
      <c r="J63" s="35"/>
      <c r="K63" s="15">
        <f t="shared" si="9"/>
        <v>4.2949926465411288</v>
      </c>
      <c r="L63" s="25">
        <v>7284.23</v>
      </c>
      <c r="M63" s="19">
        <v>4380</v>
      </c>
      <c r="N63" s="22">
        <f t="shared" si="11"/>
        <v>1019.7922</v>
      </c>
      <c r="O63" s="20">
        <f t="shared" si="10"/>
        <v>3360.2078000000001</v>
      </c>
      <c r="P63" s="20"/>
      <c r="Q63" s="20">
        <v>12</v>
      </c>
      <c r="R63" s="20">
        <v>3098.74</v>
      </c>
      <c r="S63" s="78">
        <f>101882.27+2317.25+4611.26</f>
        <v>108810.78</v>
      </c>
      <c r="T63" s="34">
        <f>S63*R63/R68</f>
        <v>2062.2984051450007</v>
      </c>
      <c r="U63" s="40" t="s">
        <v>250</v>
      </c>
      <c r="V63" s="67"/>
    </row>
    <row r="64" spans="1:22" ht="24.95" customHeight="1">
      <c r="A64" s="14">
        <v>59</v>
      </c>
      <c r="B64" s="21">
        <v>23130</v>
      </c>
      <c r="C64" s="27">
        <v>44879</v>
      </c>
      <c r="D64" s="28" t="s">
        <v>99</v>
      </c>
      <c r="E64" s="17" t="s">
        <v>242</v>
      </c>
      <c r="F64" s="17" t="s">
        <v>243</v>
      </c>
      <c r="G64" s="17" t="s">
        <v>244</v>
      </c>
      <c r="H64" s="26" t="s">
        <v>4</v>
      </c>
      <c r="I64" s="18"/>
      <c r="J64" s="35"/>
      <c r="K64" s="15" t="e">
        <f t="shared" si="9"/>
        <v>#DIV/0!</v>
      </c>
      <c r="L64" s="25">
        <v>0</v>
      </c>
      <c r="M64" s="19">
        <v>6000</v>
      </c>
      <c r="N64" s="22">
        <f t="shared" si="11"/>
        <v>0</v>
      </c>
      <c r="O64" s="20">
        <f t="shared" si="10"/>
        <v>6000</v>
      </c>
      <c r="P64" s="20">
        <f>500*12</f>
        <v>6000</v>
      </c>
      <c r="Q64" s="20">
        <v>12</v>
      </c>
      <c r="R64" s="20">
        <v>3098.74</v>
      </c>
      <c r="S64" s="78">
        <f t="shared" si="6"/>
        <v>108810.78</v>
      </c>
      <c r="T64" s="34">
        <f>S64*R64/R68</f>
        <v>2062.2984051450007</v>
      </c>
      <c r="U64" s="40" t="s">
        <v>245</v>
      </c>
      <c r="V64" s="67"/>
    </row>
    <row r="65" spans="1:22" ht="24.95" customHeight="1">
      <c r="A65" s="14">
        <v>60</v>
      </c>
      <c r="B65" s="21">
        <v>23135</v>
      </c>
      <c r="C65" s="27">
        <v>44879</v>
      </c>
      <c r="D65" s="28" t="s">
        <v>287</v>
      </c>
      <c r="E65" s="17" t="s">
        <v>22</v>
      </c>
      <c r="F65" s="17" t="s">
        <v>289</v>
      </c>
      <c r="G65" s="17" t="s">
        <v>288</v>
      </c>
      <c r="H65" s="26" t="s">
        <v>4</v>
      </c>
      <c r="I65" s="18"/>
      <c r="J65" s="35"/>
      <c r="K65" s="15">
        <f t="shared" si="9"/>
        <v>3.288047581701893</v>
      </c>
      <c r="L65" s="25">
        <v>11730.8</v>
      </c>
      <c r="M65" s="19">
        <v>5400</v>
      </c>
      <c r="N65" s="22">
        <f t="shared" si="11"/>
        <v>1642.3120000000001</v>
      </c>
      <c r="O65" s="20">
        <f t="shared" si="10"/>
        <v>3757.6880000000001</v>
      </c>
      <c r="P65" s="20"/>
      <c r="Q65" s="20">
        <v>12</v>
      </c>
      <c r="R65" s="20">
        <v>3098.74</v>
      </c>
      <c r="S65" s="78">
        <f>101882.27+2317.25+4611.26</f>
        <v>108810.78</v>
      </c>
      <c r="T65" s="34">
        <f>S65*R65/R68</f>
        <v>2062.2984051450007</v>
      </c>
      <c r="U65" s="40" t="s">
        <v>290</v>
      </c>
      <c r="V65" s="67"/>
    </row>
    <row r="66" spans="1:22" ht="24.95" customHeight="1">
      <c r="A66" s="14">
        <v>61</v>
      </c>
      <c r="B66" s="21">
        <v>23148</v>
      </c>
      <c r="C66" s="27">
        <v>44879</v>
      </c>
      <c r="D66" s="28" t="s">
        <v>237</v>
      </c>
      <c r="E66" s="17" t="s">
        <v>238</v>
      </c>
      <c r="F66" s="17" t="s">
        <v>239</v>
      </c>
      <c r="G66" s="17" t="s">
        <v>240</v>
      </c>
      <c r="H66" s="26" t="s">
        <v>4</v>
      </c>
      <c r="I66" s="18"/>
      <c r="J66" s="35"/>
      <c r="K66" s="15">
        <f t="shared" si="9"/>
        <v>9.9662269484285115</v>
      </c>
      <c r="L66" s="25">
        <v>3440.19</v>
      </c>
      <c r="M66" s="19">
        <v>4800</v>
      </c>
      <c r="N66" s="22">
        <f t="shared" si="11"/>
        <v>481.62660000000005</v>
      </c>
      <c r="O66" s="20">
        <f t="shared" si="10"/>
        <v>4318.3734000000004</v>
      </c>
      <c r="P66" s="20"/>
      <c r="Q66" s="20">
        <v>12</v>
      </c>
      <c r="R66" s="20">
        <v>3098.74</v>
      </c>
      <c r="S66" s="78">
        <f t="shared" si="6"/>
        <v>108810.78</v>
      </c>
      <c r="T66" s="34">
        <f>S66*R66/R68</f>
        <v>2062.2984051450007</v>
      </c>
      <c r="U66" s="40" t="s">
        <v>241</v>
      </c>
      <c r="V66" s="67"/>
    </row>
    <row r="67" spans="1:22" ht="24.95" customHeight="1">
      <c r="A67" s="14">
        <v>62</v>
      </c>
      <c r="B67" s="21">
        <v>23158</v>
      </c>
      <c r="C67" s="27">
        <v>44879</v>
      </c>
      <c r="D67" s="28" t="s">
        <v>274</v>
      </c>
      <c r="E67" s="17" t="s">
        <v>275</v>
      </c>
      <c r="F67" s="17" t="s">
        <v>61</v>
      </c>
      <c r="G67" s="17" t="s">
        <v>276</v>
      </c>
      <c r="H67" s="26" t="s">
        <v>4</v>
      </c>
      <c r="I67" s="18"/>
      <c r="J67" s="35"/>
      <c r="K67" s="15">
        <f t="shared" si="9"/>
        <v>3.4947551006678763</v>
      </c>
      <c r="L67" s="25">
        <v>9810.6200000000008</v>
      </c>
      <c r="M67" s="19">
        <v>4800</v>
      </c>
      <c r="N67" s="22">
        <f t="shared" si="11"/>
        <v>1373.4868000000001</v>
      </c>
      <c r="O67" s="20">
        <f t="shared" si="10"/>
        <v>3426.5131999999999</v>
      </c>
      <c r="P67" s="20"/>
      <c r="Q67" s="20">
        <v>12</v>
      </c>
      <c r="R67" s="20">
        <v>3098.74</v>
      </c>
      <c r="S67" s="78">
        <f t="shared" si="6"/>
        <v>108810.78</v>
      </c>
      <c r="T67" s="34">
        <f>S67*R67/R68</f>
        <v>2062.2984051450007</v>
      </c>
      <c r="U67" s="40" t="s">
        <v>277</v>
      </c>
      <c r="V67" s="67"/>
    </row>
    <row r="68" spans="1:22" ht="24.95" customHeight="1">
      <c r="A68" s="14">
        <v>63</v>
      </c>
      <c r="B68" s="21">
        <v>23163</v>
      </c>
      <c r="C68" s="77">
        <v>44879</v>
      </c>
      <c r="D68" s="75" t="s">
        <v>317</v>
      </c>
      <c r="E68" s="76" t="s">
        <v>318</v>
      </c>
      <c r="F68" s="17"/>
      <c r="G68" s="17" t="s">
        <v>319</v>
      </c>
      <c r="H68" s="26" t="s">
        <v>4</v>
      </c>
      <c r="I68" s="18"/>
      <c r="J68" s="35"/>
      <c r="K68" s="15"/>
      <c r="L68" s="25"/>
      <c r="M68" s="19"/>
      <c r="N68" s="22"/>
      <c r="O68" s="20"/>
      <c r="P68" s="20"/>
      <c r="Q68" s="20"/>
      <c r="R68" s="80">
        <f>SUM(R6:R67)</f>
        <v>163495.40666666665</v>
      </c>
      <c r="S68" s="20"/>
      <c r="T68" s="34" t="s">
        <v>336</v>
      </c>
      <c r="U68" s="40" t="s">
        <v>335</v>
      </c>
      <c r="V68" s="67"/>
    </row>
    <row r="69" spans="1:22" ht="24.95" customHeight="1">
      <c r="A69" s="14">
        <v>64</v>
      </c>
      <c r="B69" s="21">
        <v>23171</v>
      </c>
      <c r="C69" s="77">
        <v>44879</v>
      </c>
      <c r="D69" s="75" t="s">
        <v>300</v>
      </c>
      <c r="E69" s="76" t="s">
        <v>301</v>
      </c>
      <c r="F69" s="17"/>
      <c r="G69" s="17" t="s">
        <v>302</v>
      </c>
      <c r="H69" s="26" t="s">
        <v>4</v>
      </c>
      <c r="I69" s="18"/>
      <c r="J69" s="35"/>
      <c r="K69" s="15"/>
      <c r="L69" s="25"/>
      <c r="M69" s="19"/>
      <c r="N69" s="22"/>
      <c r="O69" s="20"/>
      <c r="P69" s="20"/>
      <c r="Q69" s="20"/>
      <c r="R69" s="20"/>
      <c r="S69" s="20"/>
      <c r="T69" s="34" t="s">
        <v>336</v>
      </c>
      <c r="U69" s="40" t="s">
        <v>335</v>
      </c>
      <c r="V69" s="67"/>
    </row>
    <row r="70" spans="1:22" ht="24.95" customHeight="1">
      <c r="A70" s="14">
        <v>65</v>
      </c>
      <c r="B70" s="21">
        <v>23204</v>
      </c>
      <c r="C70" s="50">
        <v>44880</v>
      </c>
      <c r="D70" s="51" t="s">
        <v>199</v>
      </c>
      <c r="E70" s="52" t="s">
        <v>265</v>
      </c>
      <c r="F70" s="17"/>
      <c r="G70" s="17" t="s">
        <v>266</v>
      </c>
      <c r="H70" s="26" t="s">
        <v>4</v>
      </c>
      <c r="I70" s="18"/>
      <c r="J70" s="35"/>
      <c r="K70" s="15"/>
      <c r="L70" s="25"/>
      <c r="M70" s="19"/>
      <c r="N70" s="22"/>
      <c r="O70" s="20"/>
      <c r="P70" s="20"/>
      <c r="Q70" s="20"/>
      <c r="R70" s="20"/>
      <c r="S70" s="20"/>
      <c r="T70" s="34" t="s">
        <v>336</v>
      </c>
      <c r="U70" s="40" t="s">
        <v>335</v>
      </c>
      <c r="V70" s="67"/>
    </row>
    <row r="71" spans="1:22" ht="24.95" customHeight="1">
      <c r="A71" s="14">
        <v>66</v>
      </c>
      <c r="B71" s="21">
        <v>23206</v>
      </c>
      <c r="C71" s="50">
        <v>44880</v>
      </c>
      <c r="D71" s="51" t="s">
        <v>271</v>
      </c>
      <c r="E71" s="52" t="s">
        <v>272</v>
      </c>
      <c r="F71" s="17"/>
      <c r="G71" s="17" t="s">
        <v>273</v>
      </c>
      <c r="H71" s="26" t="s">
        <v>4</v>
      </c>
      <c r="I71" s="18"/>
      <c r="J71" s="35"/>
      <c r="K71" s="15"/>
      <c r="L71" s="25"/>
      <c r="M71" s="19"/>
      <c r="N71" s="22"/>
      <c r="O71" s="20"/>
      <c r="P71" s="20"/>
      <c r="Q71" s="20"/>
      <c r="R71" s="20"/>
      <c r="S71" s="20"/>
      <c r="T71" s="34" t="s">
        <v>336</v>
      </c>
      <c r="U71" s="40" t="s">
        <v>335</v>
      </c>
      <c r="V71" s="67"/>
    </row>
    <row r="72" spans="1:22" ht="24.95" customHeight="1">
      <c r="A72" s="14">
        <v>67</v>
      </c>
      <c r="B72" s="21">
        <v>23221</v>
      </c>
      <c r="C72" s="50">
        <v>44880</v>
      </c>
      <c r="D72" s="51" t="s">
        <v>253</v>
      </c>
      <c r="E72" s="52" t="s">
        <v>254</v>
      </c>
      <c r="F72" s="17"/>
      <c r="G72" s="17" t="s">
        <v>255</v>
      </c>
      <c r="H72" s="26" t="s">
        <v>4</v>
      </c>
      <c r="I72" s="18"/>
      <c r="J72" s="35"/>
      <c r="K72" s="15"/>
      <c r="L72" s="25"/>
      <c r="M72" s="19"/>
      <c r="N72" s="22"/>
      <c r="O72" s="20"/>
      <c r="P72" s="20"/>
      <c r="Q72" s="20"/>
      <c r="R72" s="20"/>
      <c r="S72" s="20"/>
      <c r="T72" s="34" t="s">
        <v>336</v>
      </c>
      <c r="U72" s="40" t="s">
        <v>335</v>
      </c>
      <c r="V72" s="67"/>
    </row>
    <row r="73" spans="1:22" ht="24.95" customHeight="1">
      <c r="A73" s="14">
        <v>68</v>
      </c>
      <c r="B73" s="21">
        <v>23724</v>
      </c>
      <c r="C73" s="50">
        <v>44887</v>
      </c>
      <c r="D73" s="51" t="s">
        <v>114</v>
      </c>
      <c r="E73" s="52" t="s">
        <v>251</v>
      </c>
      <c r="F73" s="17"/>
      <c r="G73" s="17" t="s">
        <v>252</v>
      </c>
      <c r="H73" s="26" t="s">
        <v>4</v>
      </c>
      <c r="I73" s="18"/>
      <c r="J73" s="35"/>
      <c r="K73" s="15"/>
      <c r="L73" s="25"/>
      <c r="M73" s="19"/>
      <c r="N73" s="22"/>
      <c r="O73" s="20"/>
      <c r="P73" s="20"/>
      <c r="Q73" s="20"/>
      <c r="R73" s="20"/>
      <c r="S73" s="20"/>
      <c r="T73" s="34" t="s">
        <v>336</v>
      </c>
      <c r="U73" s="40" t="s">
        <v>335</v>
      </c>
      <c r="V73" s="67"/>
    </row>
    <row r="74" spans="1:22" ht="24.95" customHeight="1">
      <c r="A74" s="14">
        <v>69</v>
      </c>
      <c r="B74" s="21">
        <v>23919</v>
      </c>
      <c r="C74" s="77">
        <v>44889</v>
      </c>
      <c r="D74" s="75" t="s">
        <v>188</v>
      </c>
      <c r="E74" s="76" t="s">
        <v>318</v>
      </c>
      <c r="F74" s="17"/>
      <c r="G74" s="17" t="s">
        <v>320</v>
      </c>
      <c r="H74" s="26" t="s">
        <v>4</v>
      </c>
      <c r="I74" s="18"/>
      <c r="J74" s="35"/>
      <c r="K74" s="15"/>
      <c r="L74" s="25"/>
      <c r="M74" s="19"/>
      <c r="N74" s="22"/>
      <c r="O74" s="20"/>
      <c r="P74" s="20"/>
      <c r="Q74" s="20"/>
      <c r="R74" s="20"/>
      <c r="S74" s="20"/>
      <c r="T74" s="34" t="s">
        <v>336</v>
      </c>
      <c r="U74" s="40" t="s">
        <v>335</v>
      </c>
      <c r="V74" s="67"/>
    </row>
    <row r="75" spans="1:22" ht="24.95" customHeight="1"/>
    <row r="78" spans="1:22">
      <c r="J78" s="72" t="s">
        <v>334</v>
      </c>
      <c r="K78" s="72" t="s">
        <v>334</v>
      </c>
      <c r="L78" s="72" t="s">
        <v>333</v>
      </c>
      <c r="M78" s="72" t="s">
        <v>333</v>
      </c>
    </row>
    <row r="79" spans="1:22">
      <c r="J79" s="72" t="s">
        <v>330</v>
      </c>
      <c r="K79" s="72" t="s">
        <v>331</v>
      </c>
      <c r="L79" s="72" t="s">
        <v>330</v>
      </c>
      <c r="M79" s="72" t="s">
        <v>331</v>
      </c>
    </row>
    <row r="80" spans="1:22">
      <c r="K80" s="1">
        <v>636</v>
      </c>
      <c r="M80" s="1">
        <v>405.34</v>
      </c>
    </row>
    <row r="81" spans="10:13">
      <c r="K81" s="1">
        <v>1345.62</v>
      </c>
      <c r="M81" s="1">
        <v>857.6</v>
      </c>
    </row>
    <row r="82" spans="10:13">
      <c r="J82" s="1">
        <f>R68-K82</f>
        <v>161513.78666666665</v>
      </c>
      <c r="K82" s="1">
        <f>SUM(K80:K81)</f>
        <v>1981.62</v>
      </c>
      <c r="L82" s="1" t="e">
        <f>T68-M82</f>
        <v>#VALUE!</v>
      </c>
      <c r="M82" s="1">
        <f>SUM(M80:M81)</f>
        <v>1262.94</v>
      </c>
    </row>
    <row r="86" spans="10:13">
      <c r="L86" s="72" t="s">
        <v>332</v>
      </c>
    </row>
  </sheetData>
  <mergeCells count="16">
    <mergeCell ref="V27:X27"/>
    <mergeCell ref="A2:T2"/>
    <mergeCell ref="A4:U4"/>
    <mergeCell ref="V6:Y6"/>
    <mergeCell ref="V13:Y13"/>
    <mergeCell ref="V7:Y7"/>
    <mergeCell ref="V8:Y8"/>
    <mergeCell ref="V11:Y11"/>
    <mergeCell ref="V9:X9"/>
    <mergeCell ref="V18:Y18"/>
    <mergeCell ref="V15:Y15"/>
    <mergeCell ref="V17:Y17"/>
    <mergeCell ref="V22:Y22"/>
    <mergeCell ref="V23:Y23"/>
    <mergeCell ref="V16:Y16"/>
    <mergeCell ref="V25:Y25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8" scale="55" orientation="landscape" r:id="rId1"/>
  <headerFooter alignWithMargins="0"/>
  <ignoredErrors>
    <ignoredError sqref="N49 T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 sito</vt:lpstr>
      <vt:lpstr>'per sito'!Area_stampa</vt:lpstr>
    </vt:vector>
  </TitlesOfParts>
  <Company>Comune Dolianova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CANONI LOCAZIONE ANNO 2003</dc:title>
  <dc:subject>2^ e ultima  definitiva calcolata da enrico</dc:subject>
  <dc:creator>ufficio politiche sociali</dc:creator>
  <dc:description>DA ISTRUIRE ENTRO IL 30/09/2003</dc:description>
  <cp:lastModifiedBy>a.casula</cp:lastModifiedBy>
  <cp:lastPrinted>2023-02-20T07:40:07Z</cp:lastPrinted>
  <dcterms:created xsi:type="dcterms:W3CDTF">2002-08-20T14:53:45Z</dcterms:created>
  <dcterms:modified xsi:type="dcterms:W3CDTF">2023-02-20T07:45:52Z</dcterms:modified>
</cp:coreProperties>
</file>